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440" windowHeight="13725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Rekapitulace!$G$14</definedName>
    <definedName name="Dodavka0">Položky!#REF!</definedName>
    <definedName name="HSV">Rekapitulace!$E$14</definedName>
    <definedName name="HSV0">Položky!#REF!</definedName>
    <definedName name="HZS">Rekapitulace!$I$14</definedName>
    <definedName name="HZS0">Položky!#REF!</definedName>
    <definedName name="JKSO">'Krycí list'!$G$2</definedName>
    <definedName name="MJ">'Krycí list'!$G$5</definedName>
    <definedName name="Mont">Rekapitulace!$H$14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Položky!$A$1:$K$55</definedName>
    <definedName name="_xlnm.Print_Area" localSheetId="1">Rekapitulace!$A$1:$I$28</definedName>
    <definedName name="PocetMJ">'Krycí list'!$G$6</definedName>
    <definedName name="Poznamka">'Krycí list'!$B$37</definedName>
    <definedName name="Projektant">'Krycí list'!$C$8</definedName>
    <definedName name="PSV">Rekapitulace!$F$14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CH">Položky!$I$6</definedName>
    <definedName name="SloupecJC">Položky!$F$6</definedName>
    <definedName name="SloupecJH">Položky!$H$6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Rekapitulace!$H$27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/>
</workbook>
</file>

<file path=xl/calcChain.xml><?xml version="1.0" encoding="utf-8"?>
<calcChain xmlns="http://schemas.openxmlformats.org/spreadsheetml/2006/main">
  <c r="D21" i="1"/>
  <c r="D20"/>
  <c r="D19"/>
  <c r="D18"/>
  <c r="D17"/>
  <c r="D16"/>
  <c r="D15"/>
  <c r="BG54" i="3"/>
  <c r="BF54"/>
  <c r="BE54"/>
  <c r="BE55" s="1"/>
  <c r="G13" i="2" s="1"/>
  <c r="BD54" i="3"/>
  <c r="K54"/>
  <c r="I54"/>
  <c r="G54"/>
  <c r="BC54" s="1"/>
  <c r="BG53"/>
  <c r="BG55" s="1"/>
  <c r="I13" i="2" s="1"/>
  <c r="BF53" i="3"/>
  <c r="BE53"/>
  <c r="BD53"/>
  <c r="K53"/>
  <c r="I53"/>
  <c r="G53"/>
  <c r="BC53" s="1"/>
  <c r="B13" i="2"/>
  <c r="A13"/>
  <c r="K55" i="3"/>
  <c r="C55"/>
  <c r="BG50"/>
  <c r="BG51" s="1"/>
  <c r="I12" i="2" s="1"/>
  <c r="BF50" i="3"/>
  <c r="BF51" s="1"/>
  <c r="H12" i="2" s="1"/>
  <c r="BE50" i="3"/>
  <c r="BD50"/>
  <c r="BD51" s="1"/>
  <c r="F12" i="2" s="1"/>
  <c r="K50" i="3"/>
  <c r="K51" s="1"/>
  <c r="I50"/>
  <c r="I51" s="1"/>
  <c r="G50"/>
  <c r="BC50" s="1"/>
  <c r="BC51" s="1"/>
  <c r="E12" i="2" s="1"/>
  <c r="B12"/>
  <c r="A12"/>
  <c r="BE51" i="3"/>
  <c r="G12" i="2" s="1"/>
  <c r="C51" i="3"/>
  <c r="BG43"/>
  <c r="BG48" s="1"/>
  <c r="I11" i="2" s="1"/>
  <c r="BF43" i="3"/>
  <c r="BF48" s="1"/>
  <c r="H11" i="2" s="1"/>
  <c r="BE43" i="3"/>
  <c r="BD43"/>
  <c r="BD48" s="1"/>
  <c r="F11" i="2" s="1"/>
  <c r="K43" i="3"/>
  <c r="K48" s="1"/>
  <c r="I43"/>
  <c r="I48" s="1"/>
  <c r="G43"/>
  <c r="BC43" s="1"/>
  <c r="BC48" s="1"/>
  <c r="E11" i="2" s="1"/>
  <c r="B11"/>
  <c r="A11"/>
  <c r="BE48" i="3"/>
  <c r="G11" i="2" s="1"/>
  <c r="C48" i="3"/>
  <c r="BG39"/>
  <c r="BF39"/>
  <c r="BE39"/>
  <c r="BD39"/>
  <c r="K39"/>
  <c r="I39"/>
  <c r="G39"/>
  <c r="BC39" s="1"/>
  <c r="BG38"/>
  <c r="BF38"/>
  <c r="BE38"/>
  <c r="BD38"/>
  <c r="K38"/>
  <c r="I38"/>
  <c r="G38"/>
  <c r="BC38" s="1"/>
  <c r="BG35"/>
  <c r="BF35"/>
  <c r="BE35"/>
  <c r="BD35"/>
  <c r="K35"/>
  <c r="K41" s="1"/>
  <c r="I35"/>
  <c r="G35"/>
  <c r="B10" i="2"/>
  <c r="A10"/>
  <c r="I41" i="3"/>
  <c r="C41"/>
  <c r="BG32"/>
  <c r="BF32"/>
  <c r="BF33" s="1"/>
  <c r="H9" i="2" s="1"/>
  <c r="BE32" i="3"/>
  <c r="BE33" s="1"/>
  <c r="G9" i="2" s="1"/>
  <c r="BD32" i="3"/>
  <c r="BD33" s="1"/>
  <c r="F9" i="2" s="1"/>
  <c r="K32" i="3"/>
  <c r="K33" s="1"/>
  <c r="I32"/>
  <c r="G32"/>
  <c r="G33" s="1"/>
  <c r="B9" i="2"/>
  <c r="A9"/>
  <c r="BG33" i="3"/>
  <c r="I9" i="2" s="1"/>
  <c r="I33" i="3"/>
  <c r="C33"/>
  <c r="BG26"/>
  <c r="BF26"/>
  <c r="BE26"/>
  <c r="BD26"/>
  <c r="K26"/>
  <c r="I26"/>
  <c r="G26"/>
  <c r="BC26" s="1"/>
  <c r="BG24"/>
  <c r="BF24"/>
  <c r="BE24"/>
  <c r="BD24"/>
  <c r="K24"/>
  <c r="I24"/>
  <c r="G24"/>
  <c r="BC24" s="1"/>
  <c r="BG20"/>
  <c r="BF20"/>
  <c r="BE20"/>
  <c r="BD20"/>
  <c r="K20"/>
  <c r="I20"/>
  <c r="G20"/>
  <c r="BC20" s="1"/>
  <c r="BG15"/>
  <c r="BF15"/>
  <c r="BE15"/>
  <c r="BD15"/>
  <c r="K15"/>
  <c r="K30" s="1"/>
  <c r="I15"/>
  <c r="G15"/>
  <c r="BC15" s="1"/>
  <c r="BG13"/>
  <c r="BF13"/>
  <c r="BE13"/>
  <c r="BD13"/>
  <c r="BD30" s="1"/>
  <c r="F8" i="2" s="1"/>
  <c r="K13" i="3"/>
  <c r="I13"/>
  <c r="I30" s="1"/>
  <c r="G13"/>
  <c r="BC13" s="1"/>
  <c r="B8" i="2"/>
  <c r="A8"/>
  <c r="C30" i="3"/>
  <c r="BG8"/>
  <c r="BG11" s="1"/>
  <c r="I7" i="2" s="1"/>
  <c r="BF8" i="3"/>
  <c r="BF11" s="1"/>
  <c r="H7" i="2" s="1"/>
  <c r="BE8" i="3"/>
  <c r="BE11" s="1"/>
  <c r="G7" i="2" s="1"/>
  <c r="BD8" i="3"/>
  <c r="BD11" s="1"/>
  <c r="F7" i="2" s="1"/>
  <c r="K8" i="3"/>
  <c r="K11" s="1"/>
  <c r="I8"/>
  <c r="I11" s="1"/>
  <c r="G8"/>
  <c r="BC8" s="1"/>
  <c r="BC11" s="1"/>
  <c r="E7" i="2" s="1"/>
  <c r="B7"/>
  <c r="A7"/>
  <c r="C11" i="3"/>
  <c r="E4"/>
  <c r="C4"/>
  <c r="F3"/>
  <c r="C3"/>
  <c r="C2" i="2"/>
  <c r="C1"/>
  <c r="C33" i="1"/>
  <c r="F33" s="1"/>
  <c r="C31"/>
  <c r="C9"/>
  <c r="G7"/>
  <c r="D2"/>
  <c r="C2"/>
  <c r="G51" i="3"/>
  <c r="G55" l="1"/>
  <c r="BF55"/>
  <c r="H13" i="2" s="1"/>
  <c r="BD41" i="3"/>
  <c r="F10" i="2" s="1"/>
  <c r="BG41" i="3"/>
  <c r="I10" i="2" s="1"/>
  <c r="BD55" i="3"/>
  <c r="F13" i="2" s="1"/>
  <c r="G48" i="3"/>
  <c r="BF41"/>
  <c r="H10" i="2" s="1"/>
  <c r="G41" i="3"/>
  <c r="BE41"/>
  <c r="G10" i="2" s="1"/>
  <c r="BC35" i="3"/>
  <c r="BC41" s="1"/>
  <c r="E10" i="2" s="1"/>
  <c r="BG30" i="3"/>
  <c r="I8" i="2" s="1"/>
  <c r="BF30" i="3"/>
  <c r="H8" i="2" s="1"/>
  <c r="G30" i="3"/>
  <c r="BE30"/>
  <c r="G8" i="2" s="1"/>
  <c r="I55" i="3"/>
  <c r="BC32"/>
  <c r="BC33" s="1"/>
  <c r="E9" i="2" s="1"/>
  <c r="F14"/>
  <c r="C16" i="1" s="1"/>
  <c r="BC30" i="3"/>
  <c r="E8" i="2" s="1"/>
  <c r="BC55" i="3"/>
  <c r="E13" i="2" s="1"/>
  <c r="G11" i="3"/>
  <c r="I14" i="2" l="1"/>
  <c r="C21" i="1" s="1"/>
  <c r="H14" i="2"/>
  <c r="C17" i="1" s="1"/>
  <c r="G14" i="2"/>
  <c r="C18" i="1" s="1"/>
  <c r="E14" i="2"/>
  <c r="G20" s="1"/>
  <c r="I20" s="1"/>
  <c r="G16" i="1" s="1"/>
  <c r="G25" i="2" l="1"/>
  <c r="I25" s="1"/>
  <c r="G21" i="1" s="1"/>
  <c r="G21" i="2"/>
  <c r="I21" s="1"/>
  <c r="G17" i="1" s="1"/>
  <c r="G26" i="2"/>
  <c r="I26" s="1"/>
  <c r="G23"/>
  <c r="I23" s="1"/>
  <c r="G19" i="1" s="1"/>
  <c r="C15"/>
  <c r="C19" s="1"/>
  <c r="C22" s="1"/>
  <c r="G19" i="2"/>
  <c r="I19" s="1"/>
  <c r="G15" i="1" s="1"/>
  <c r="G24" i="2"/>
  <c r="I24" s="1"/>
  <c r="G20" i="1" s="1"/>
  <c r="G22" i="2"/>
  <c r="I22" s="1"/>
  <c r="G18" i="1" s="1"/>
  <c r="H27" i="2" l="1"/>
  <c r="G23" i="1" s="1"/>
  <c r="G22" s="1"/>
  <c r="C23" l="1"/>
  <c r="F30" s="1"/>
  <c r="F31" s="1"/>
  <c r="F34" s="1"/>
</calcChain>
</file>

<file path=xl/sharedStrings.xml><?xml version="1.0" encoding="utf-8"?>
<sst xmlns="http://schemas.openxmlformats.org/spreadsheetml/2006/main" count="225" uniqueCount="153">
  <si>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</si>
  <si>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</si>
  <si>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</si>
  <si>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</si>
  <si>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</si>
  <si>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</si>
  <si>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</si>
  <si>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</si>
  <si>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</si>
  <si>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</si>
  <si>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</si>
  <si>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</si>
  <si>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</si>
  <si>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</si>
  <si>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</si>
  <si>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</si>
  <si>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</si>
  <si>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</si>
  <si>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</si>
  <si>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</si>
  <si>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</si>
  <si>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</si>
  <si>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</si>
  <si>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</si>
  <si>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</si>
  <si>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</si>
  <si>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</si>
  <si>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</si>
  <si>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</si>
  <si>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</si>
  <si>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</si>
  <si>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</si>
  <si>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</si>
  <si>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</si>
  <si>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</si>
  <si>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</si>
  <si>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</si>
  <si>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</si>
  <si>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</si>
  <si>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</si>
  <si>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</si>
  <si>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</si>
  <si>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</si>
  <si>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</si>
  <si>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</si>
  <si>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</si>
  <si>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</si>
  <si>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</si>
  <si>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</si>
  <si>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</si>
  <si>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</si>
  <si>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</si>
  <si>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</si>
  <si>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</si>
  <si>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</si>
  <si>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</si>
  <si>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</si>
  <si>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</si>
  <si>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</si>
  <si>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</si>
  <si>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</si>
  <si>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</si>
  <si>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</si>
  <si>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</si>
  <si>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</si>
  <si>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</si>
  <si>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</si>
  <si>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</si>
  <si>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</si>
  <si>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</si>
  <si>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</si>
  <si>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</si>
  <si>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hmotnost / MJ</t>
  </si>
  <si>
    <t>hmotnost celk.(t)</t>
  </si>
  <si>
    <t>dem.hmot / MJ</t>
  </si>
  <si>
    <t>dem. hmot. celk.(t)</t>
  </si>
  <si>
    <t>Díl:</t>
  </si>
  <si>
    <t>1</t>
  </si>
  <si>
    <t>Zemní práce</t>
  </si>
  <si>
    <t>ks</t>
  </si>
  <si>
    <t>Celkem za</t>
  </si>
  <si>
    <t>9500040</t>
  </si>
  <si>
    <t>Komunikace III/38522 v obci Březina-oprava povrchu</t>
  </si>
  <si>
    <t>2014/40</t>
  </si>
  <si>
    <t>01</t>
  </si>
  <si>
    <t>Oprava povrchu komunikace</t>
  </si>
  <si>
    <t>113151112R00</t>
  </si>
  <si>
    <t>Fréz.živič.krytu pl.do 500 m2,pruh do 75 cm,tl.3cm (v tl.0-50 mm)</t>
  </si>
  <si>
    <t>m2</t>
  </si>
  <si>
    <t>ZÚ přechod.úseky:32,8</t>
  </si>
  <si>
    <t>KÚ přechod.úseky:41,4</t>
  </si>
  <si>
    <t>5</t>
  </si>
  <si>
    <t>Komunikace</t>
  </si>
  <si>
    <t>577142112R00</t>
  </si>
  <si>
    <t>Beton asfaltový ACO 11+, nad 3 m, tl.5 cm</t>
  </si>
  <si>
    <t>opravovaná komunikace:1450,8</t>
  </si>
  <si>
    <t>Postřik živičný spojovací z emulze 0,2 kg/m2</t>
  </si>
  <si>
    <t>ZÚ přechodové úseky:32,8</t>
  </si>
  <si>
    <t>KÚ přechodové úseky:41,4</t>
  </si>
  <si>
    <t>nový povrch oprav.části:1450,8</t>
  </si>
  <si>
    <t>napojení u mostku:29,3</t>
  </si>
  <si>
    <t>Beton asfalt. ACO 11+ obrusný, š.nad 3 m tl .0 - 50 mm  (prům.tl.25 mm)</t>
  </si>
  <si>
    <t>Beton asfalt. ACO 11+ obrusný, š.nad 3 m tl .20 mm</t>
  </si>
  <si>
    <t>opravovaná část komunikace:1450,8</t>
  </si>
  <si>
    <t>Zalití styčné hrany a trhlin asfaltovou pružnou zálivkou</t>
  </si>
  <si>
    <t>m</t>
  </si>
  <si>
    <t>ZÚ:6,5</t>
  </si>
  <si>
    <t>KÚ:8,22</t>
  </si>
  <si>
    <t>úprava podél. a příčných spár:46,0</t>
  </si>
  <si>
    <t>8</t>
  </si>
  <si>
    <t>Trubní vedení</t>
  </si>
  <si>
    <t>899231111R00</t>
  </si>
  <si>
    <t>Výšková úprava vstupu do 20 cm, zvýšení mříže</t>
  </si>
  <si>
    <t>kus</t>
  </si>
  <si>
    <t>91</t>
  </si>
  <si>
    <t>Doplňující práce na komunikaci</t>
  </si>
  <si>
    <t>919735112R00</t>
  </si>
  <si>
    <t>Řezání stávajícího živičného krytu tl. 5 - 10 cm</t>
  </si>
  <si>
    <t>919 00-R</t>
  </si>
  <si>
    <t>Přechodné dopravní značení-semafory</t>
  </si>
  <si>
    <t>919 01-R</t>
  </si>
  <si>
    <t>Přechodné dopravní značení-semafory-pronájem</t>
  </si>
  <si>
    <t>den</t>
  </si>
  <si>
    <t>5 dní-ks 2:10</t>
  </si>
  <si>
    <t>93</t>
  </si>
  <si>
    <t>Dokončovací práce inženýrských staveb</t>
  </si>
  <si>
    <t>938909311R00</t>
  </si>
  <si>
    <t>Odstranění nánosu z povrchu podkladu živice/beton</t>
  </si>
  <si>
    <t>pro nový povrch:1450,8</t>
  </si>
  <si>
    <t>99</t>
  </si>
  <si>
    <t>Staveništní přesun hmot</t>
  </si>
  <si>
    <t>998225111R00</t>
  </si>
  <si>
    <t xml:space="preserve">Přesun hmot, pozemní komunikace, kryt živičný </t>
  </si>
  <si>
    <t>t</t>
  </si>
  <si>
    <t>D96</t>
  </si>
  <si>
    <t>Přesuny suti a vybouraných hmot</t>
  </si>
  <si>
    <t>979082213R00</t>
  </si>
  <si>
    <t xml:space="preserve">Vodorovná doprava suti po suchu do 1 km </t>
  </si>
  <si>
    <t>979082219R00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</si>
  <si>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</si>
  <si>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</si>
  <si>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</si>
  <si>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</si>
  <si>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</si>
  <si>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</si>
  <si>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</si>
  <si>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</si>
  <si>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Příplatek za dopravu suti po suchu za další 1 km                                 -  odvoz vyfrézovaného mat. na skládku SÚS Hradčany, bez poplatku</t>
  </si>
  <si>
    <t>ROZPOČET</t>
  </si>
  <si>
    <t>573 24-0001</t>
  </si>
  <si>
    <t>577 13-0001</t>
  </si>
  <si>
    <t>577 14-0001</t>
  </si>
  <si>
    <t>599 10-0001</t>
  </si>
</sst>
</file>

<file path=xl/styles.xml><?xml version="1.0" encoding="utf-8"?>
<styleSheet xmlns="http://schemas.openxmlformats.org/spreadsheetml/2006/main">
  <numFmts count="4">
    <numFmt numFmtId="164" formatCode="dd/mm/yy"/>
    <numFmt numFmtId="165" formatCode="0.0"/>
    <numFmt numFmtId="166" formatCode="#,##0\ &quot;Kč&quot;"/>
    <numFmt numFmtId="167" formatCode="#,##0.00000"/>
  </numFmts>
  <fonts count="20"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230">
    <xf numFmtId="0" fontId="0" fillId="0" borderId="0" xfId="0"/>
    <xf numFmtId="0" fontId="1" fillId="0" borderId="1" xfId="0" applyFont="1" applyBorder="1" applyAlignment="1">
      <alignment horizontal="centerContinuous" vertical="top"/>
    </xf>
    <xf numFmtId="0" fontId="2" fillId="0" borderId="1" xfId="0" applyFont="1" applyBorder="1" applyAlignment="1">
      <alignment horizontal="centerContinuous"/>
    </xf>
    <xf numFmtId="0" fontId="2" fillId="0" borderId="0" xfId="0" applyFont="1"/>
    <xf numFmtId="0" fontId="3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centerContinuous"/>
    </xf>
    <xf numFmtId="0" fontId="5" fillId="2" borderId="4" xfId="0" applyFont="1" applyFill="1" applyBorder="1" applyAlignment="1">
      <alignment horizontal="left"/>
    </xf>
    <xf numFmtId="0" fontId="4" fillId="0" borderId="5" xfId="0" applyFont="1" applyBorder="1"/>
    <xf numFmtId="49" fontId="4" fillId="0" borderId="6" xfId="0" applyNumberFormat="1" applyFont="1" applyBorder="1" applyAlignment="1">
      <alignment horizontal="left"/>
    </xf>
    <xf numFmtId="0" fontId="2" fillId="0" borderId="7" xfId="0" applyFont="1" applyBorder="1"/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4" fillId="0" borderId="11" xfId="0" applyFont="1" applyBorder="1" applyAlignment="1">
      <alignment horizontal="left"/>
    </xf>
    <xf numFmtId="0" fontId="3" fillId="0" borderId="7" xfId="0" applyFont="1" applyBorder="1"/>
    <xf numFmtId="49" fontId="4" fillId="0" borderId="11" xfId="0" applyNumberFormat="1" applyFont="1" applyBorder="1" applyAlignment="1">
      <alignment horizontal="left"/>
    </xf>
    <xf numFmtId="49" fontId="3" fillId="2" borderId="7" xfId="0" applyNumberFormat="1" applyFont="1" applyFill="1" applyBorder="1"/>
    <xf numFmtId="49" fontId="2" fillId="2" borderId="8" xfId="0" applyNumberFormat="1" applyFont="1" applyFill="1" applyBorder="1"/>
    <xf numFmtId="0" fontId="3" fillId="2" borderId="9" xfId="0" applyFont="1" applyFill="1" applyBorder="1"/>
    <xf numFmtId="0" fontId="2" fillId="2" borderId="9" xfId="0" applyFont="1" applyFill="1" applyBorder="1"/>
    <xf numFmtId="0" fontId="2" fillId="2" borderId="8" xfId="0" applyFont="1" applyFill="1" applyBorder="1"/>
    <xf numFmtId="0" fontId="4" fillId="0" borderId="10" xfId="0" applyFont="1" applyFill="1" applyBorder="1"/>
    <xf numFmtId="3" fontId="4" fillId="0" borderId="11" xfId="0" applyNumberFormat="1" applyFont="1" applyBorder="1" applyAlignment="1">
      <alignment horizontal="left"/>
    </xf>
    <xf numFmtId="0" fontId="2" fillId="0" borderId="0" xfId="0" applyFont="1" applyFill="1"/>
    <xf numFmtId="49" fontId="3" fillId="2" borderId="12" xfId="0" applyNumberFormat="1" applyFont="1" applyFill="1" applyBorder="1"/>
    <xf numFmtId="49" fontId="2" fillId="2" borderId="13" xfId="0" applyNumberFormat="1" applyFont="1" applyFill="1" applyBorder="1"/>
    <xf numFmtId="0" fontId="3" fillId="2" borderId="0" xfId="0" applyFont="1" applyFill="1" applyBorder="1"/>
    <xf numFmtId="0" fontId="2" fillId="2" borderId="0" xfId="0" applyFont="1" applyFill="1" applyBorder="1"/>
    <xf numFmtId="49" fontId="4" fillId="0" borderId="10" xfId="0" applyNumberFormat="1" applyFont="1" applyBorder="1" applyAlignment="1">
      <alignment horizontal="left"/>
    </xf>
    <xf numFmtId="0" fontId="4" fillId="0" borderId="14" xfId="0" applyFont="1" applyBorder="1"/>
    <xf numFmtId="0" fontId="4" fillId="0" borderId="10" xfId="0" applyNumberFormat="1" applyFont="1" applyBorder="1"/>
    <xf numFmtId="0" fontId="4" fillId="0" borderId="15" xfId="0" applyNumberFormat="1" applyFont="1" applyBorder="1" applyAlignment="1">
      <alignment horizontal="left"/>
    </xf>
    <xf numFmtId="0" fontId="2" fillId="0" borderId="0" xfId="0" applyNumberFormat="1" applyFont="1" applyBorder="1"/>
    <xf numFmtId="0" fontId="2" fillId="0" borderId="0" xfId="0" applyNumberFormat="1" applyFont="1"/>
    <xf numFmtId="0" fontId="4" fillId="0" borderId="15" xfId="0" applyFont="1" applyBorder="1" applyAlignment="1">
      <alignment horizontal="left"/>
    </xf>
    <xf numFmtId="0" fontId="2" fillId="0" borderId="0" xfId="0" applyFont="1" applyBorder="1"/>
    <xf numFmtId="0" fontId="4" fillId="0" borderId="10" xfId="0" applyFont="1" applyFill="1" applyBorder="1" applyAlignment="1"/>
    <xf numFmtId="0" fontId="4" fillId="0" borderId="15" xfId="0" applyFont="1" applyFill="1" applyBorder="1" applyAlignment="1"/>
    <xf numFmtId="0" fontId="2" fillId="0" borderId="0" xfId="0" applyFont="1" applyFill="1" applyBorder="1" applyAlignment="1"/>
    <xf numFmtId="0" fontId="4" fillId="0" borderId="10" xfId="0" applyFont="1" applyBorder="1" applyAlignment="1"/>
    <xf numFmtId="0" fontId="4" fillId="0" borderId="15" xfId="0" applyFont="1" applyBorder="1" applyAlignment="1"/>
    <xf numFmtId="3" fontId="2" fillId="0" borderId="0" xfId="0" applyNumberFormat="1" applyFont="1"/>
    <xf numFmtId="0" fontId="4" fillId="0" borderId="7" xfId="0" applyFont="1" applyBorder="1"/>
    <xf numFmtId="0" fontId="4" fillId="0" borderId="5" xfId="0" applyFont="1" applyBorder="1" applyAlignment="1">
      <alignment horizontal="left"/>
    </xf>
    <xf numFmtId="0" fontId="4" fillId="0" borderId="16" xfId="0" applyFont="1" applyBorder="1" applyAlignment="1">
      <alignment horizontal="left"/>
    </xf>
    <xf numFmtId="0" fontId="1" fillId="0" borderId="17" xfId="0" applyFont="1" applyBorder="1" applyAlignment="1">
      <alignment horizontal="centerContinuous" vertical="center"/>
    </xf>
    <xf numFmtId="0" fontId="6" fillId="0" borderId="18" xfId="0" applyFont="1" applyBorder="1" applyAlignment="1">
      <alignment horizontal="centerContinuous" vertical="center"/>
    </xf>
    <xf numFmtId="0" fontId="2" fillId="0" borderId="18" xfId="0" applyFont="1" applyBorder="1" applyAlignment="1">
      <alignment horizontal="centerContinuous" vertical="center"/>
    </xf>
    <xf numFmtId="0" fontId="2" fillId="0" borderId="19" xfId="0" applyFont="1" applyBorder="1" applyAlignment="1">
      <alignment horizontal="centerContinuous" vertical="center"/>
    </xf>
    <xf numFmtId="0" fontId="3" fillId="2" borderId="20" xfId="0" applyFont="1" applyFill="1" applyBorder="1" applyAlignment="1">
      <alignment horizontal="left"/>
    </xf>
    <xf numFmtId="0" fontId="2" fillId="2" borderId="21" xfId="0" applyFont="1" applyFill="1" applyBorder="1" applyAlignment="1">
      <alignment horizontal="left"/>
    </xf>
    <xf numFmtId="0" fontId="2" fillId="2" borderId="22" xfId="0" applyFont="1" applyFill="1" applyBorder="1" applyAlignment="1">
      <alignment horizontal="centerContinuous"/>
    </xf>
    <xf numFmtId="0" fontId="3" fillId="2" borderId="21" xfId="0" applyFont="1" applyFill="1" applyBorder="1" applyAlignment="1">
      <alignment horizontal="centerContinuous"/>
    </xf>
    <xf numFmtId="0" fontId="2" fillId="2" borderId="21" xfId="0" applyFont="1" applyFill="1" applyBorder="1" applyAlignment="1">
      <alignment horizontal="centerContinuous"/>
    </xf>
    <xf numFmtId="0" fontId="2" fillId="0" borderId="23" xfId="0" applyFont="1" applyBorder="1"/>
    <xf numFmtId="0" fontId="2" fillId="0" borderId="24" xfId="0" applyFont="1" applyBorder="1"/>
    <xf numFmtId="3" fontId="2" fillId="0" borderId="6" xfId="0" applyNumberFormat="1" applyFont="1" applyBorder="1"/>
    <xf numFmtId="0" fontId="2" fillId="0" borderId="2" xfId="0" applyFont="1" applyBorder="1"/>
    <xf numFmtId="3" fontId="2" fillId="0" borderId="4" xfId="0" applyNumberFormat="1" applyFont="1" applyBorder="1"/>
    <xf numFmtId="0" fontId="2" fillId="0" borderId="3" xfId="0" applyFont="1" applyBorder="1"/>
    <xf numFmtId="3" fontId="2" fillId="0" borderId="9" xfId="0" applyNumberFormat="1" applyFont="1" applyBorder="1"/>
    <xf numFmtId="0" fontId="2" fillId="0" borderId="8" xfId="0" applyFont="1" applyBorder="1"/>
    <xf numFmtId="0" fontId="2" fillId="0" borderId="25" xfId="0" applyFont="1" applyBorder="1"/>
    <xf numFmtId="0" fontId="2" fillId="0" borderId="24" xfId="0" applyFont="1" applyBorder="1" applyAlignment="1">
      <alignment shrinkToFit="1"/>
    </xf>
    <xf numFmtId="0" fontId="2" fillId="0" borderId="26" xfId="0" applyFont="1" applyBorder="1"/>
    <xf numFmtId="0" fontId="2" fillId="0" borderId="12" xfId="0" applyFont="1" applyBorder="1"/>
    <xf numFmtId="3" fontId="2" fillId="0" borderId="27" xfId="0" applyNumberFormat="1" applyFont="1" applyBorder="1"/>
    <xf numFmtId="0" fontId="2" fillId="0" borderId="28" xfId="0" applyFont="1" applyBorder="1"/>
    <xf numFmtId="3" fontId="2" fillId="0" borderId="29" xfId="0" applyNumberFormat="1" applyFont="1" applyBorder="1"/>
    <xf numFmtId="0" fontId="2" fillId="0" borderId="30" xfId="0" applyFont="1" applyBorder="1"/>
    <xf numFmtId="0" fontId="3" fillId="2" borderId="2" xfId="0" applyFont="1" applyFill="1" applyBorder="1"/>
    <xf numFmtId="0" fontId="3" fillId="2" borderId="4" xfId="0" applyFont="1" applyFill="1" applyBorder="1"/>
    <xf numFmtId="0" fontId="3" fillId="2" borderId="3" xfId="0" applyFont="1" applyFill="1" applyBorder="1"/>
    <xf numFmtId="0" fontId="3" fillId="2" borderId="31" xfId="0" applyFont="1" applyFill="1" applyBorder="1"/>
    <xf numFmtId="0" fontId="3" fillId="2" borderId="32" xfId="0" applyFont="1" applyFill="1" applyBorder="1"/>
    <xf numFmtId="0" fontId="2" fillId="0" borderId="13" xfId="0" applyFont="1" applyBorder="1"/>
    <xf numFmtId="0" fontId="2" fillId="0" borderId="33" xfId="0" applyFont="1" applyBorder="1"/>
    <xf numFmtId="0" fontId="2" fillId="0" borderId="34" xfId="0" applyFont="1" applyBorder="1"/>
    <xf numFmtId="0" fontId="2" fillId="0" borderId="0" xfId="0" applyFont="1" applyBorder="1" applyAlignment="1">
      <alignment horizontal="right"/>
    </xf>
    <xf numFmtId="164" fontId="2" fillId="0" borderId="0" xfId="0" applyNumberFormat="1" applyFont="1" applyBorder="1"/>
    <xf numFmtId="0" fontId="2" fillId="0" borderId="0" xfId="0" applyFont="1" applyFill="1" applyBorder="1"/>
    <xf numFmtId="0" fontId="2" fillId="0" borderId="35" xfId="0" applyFont="1" applyBorder="1"/>
    <xf numFmtId="0" fontId="2" fillId="0" borderId="36" xfId="0" applyFont="1" applyBorder="1"/>
    <xf numFmtId="0" fontId="2" fillId="0" borderId="37" xfId="0" applyFont="1" applyBorder="1"/>
    <xf numFmtId="0" fontId="2" fillId="0" borderId="38" xfId="0" applyFont="1" applyBorder="1"/>
    <xf numFmtId="165" fontId="2" fillId="0" borderId="39" xfId="0" applyNumberFormat="1" applyFont="1" applyBorder="1" applyAlignment="1">
      <alignment horizontal="right"/>
    </xf>
    <xf numFmtId="0" fontId="2" fillId="0" borderId="39" xfId="0" applyFont="1" applyBorder="1"/>
    <xf numFmtId="0" fontId="2" fillId="0" borderId="9" xfId="0" applyFont="1" applyBorder="1"/>
    <xf numFmtId="165" fontId="2" fillId="0" borderId="8" xfId="0" applyNumberFormat="1" applyFont="1" applyBorder="1" applyAlignment="1">
      <alignment horizontal="right"/>
    </xf>
    <xf numFmtId="0" fontId="6" fillId="2" borderId="28" xfId="0" applyFont="1" applyFill="1" applyBorder="1"/>
    <xf numFmtId="0" fontId="6" fillId="2" borderId="29" xfId="0" applyFont="1" applyFill="1" applyBorder="1"/>
    <xf numFmtId="0" fontId="6" fillId="2" borderId="30" xfId="0" applyFont="1" applyFill="1" applyBorder="1"/>
    <xf numFmtId="0" fontId="6" fillId="0" borderId="0" xfId="0" applyFont="1"/>
    <xf numFmtId="0" fontId="2" fillId="0" borderId="0" xfId="0" applyFont="1" applyAlignment="1"/>
    <xf numFmtId="0" fontId="2" fillId="0" borderId="0" xfId="0" applyFont="1" applyAlignment="1">
      <alignment vertical="justify"/>
    </xf>
    <xf numFmtId="0" fontId="3" fillId="0" borderId="40" xfId="1" applyFont="1" applyBorder="1"/>
    <xf numFmtId="0" fontId="2" fillId="0" borderId="40" xfId="1" applyFont="1" applyBorder="1"/>
    <xf numFmtId="0" fontId="2" fillId="0" borderId="40" xfId="1" applyFont="1" applyBorder="1" applyAlignment="1">
      <alignment horizontal="right"/>
    </xf>
    <xf numFmtId="0" fontId="2" fillId="0" borderId="41" xfId="1" applyFont="1" applyBorder="1"/>
    <xf numFmtId="0" fontId="2" fillId="0" borderId="40" xfId="0" applyNumberFormat="1" applyFont="1" applyBorder="1" applyAlignment="1">
      <alignment horizontal="left"/>
    </xf>
    <xf numFmtId="0" fontId="2" fillId="0" borderId="42" xfId="0" applyNumberFormat="1" applyFont="1" applyBorder="1"/>
    <xf numFmtId="0" fontId="3" fillId="0" borderId="43" xfId="1" applyFont="1" applyBorder="1"/>
    <xf numFmtId="0" fontId="2" fillId="0" borderId="43" xfId="1" applyFont="1" applyBorder="1"/>
    <xf numFmtId="0" fontId="2" fillId="0" borderId="43" xfId="1" applyFont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3" fillId="2" borderId="20" xfId="0" applyNumberFormat="1" applyFont="1" applyFill="1" applyBorder="1" applyAlignment="1">
      <alignment horizontal="center"/>
    </xf>
    <xf numFmtId="0" fontId="3" fillId="2" borderId="21" xfId="0" applyFont="1" applyFill="1" applyBorder="1" applyAlignment="1">
      <alignment horizontal="center"/>
    </xf>
    <xf numFmtId="0" fontId="3" fillId="2" borderId="22" xfId="0" applyFont="1" applyFill="1" applyBorder="1" applyAlignment="1">
      <alignment horizontal="center"/>
    </xf>
    <xf numFmtId="0" fontId="3" fillId="2" borderId="44" xfId="0" applyFont="1" applyFill="1" applyBorder="1" applyAlignment="1">
      <alignment horizontal="center"/>
    </xf>
    <xf numFmtId="0" fontId="3" fillId="2" borderId="45" xfId="0" applyFont="1" applyFill="1" applyBorder="1" applyAlignment="1">
      <alignment horizontal="center"/>
    </xf>
    <xf numFmtId="0" fontId="3" fillId="2" borderId="46" xfId="0" applyFont="1" applyFill="1" applyBorder="1" applyAlignment="1">
      <alignment horizontal="center"/>
    </xf>
    <xf numFmtId="0" fontId="4" fillId="0" borderId="0" xfId="0" applyFont="1" applyBorder="1"/>
    <xf numFmtId="3" fontId="2" fillId="0" borderId="34" xfId="0" applyNumberFormat="1" applyFont="1" applyBorder="1"/>
    <xf numFmtId="0" fontId="3" fillId="2" borderId="20" xfId="0" applyFont="1" applyFill="1" applyBorder="1"/>
    <xf numFmtId="0" fontId="3" fillId="2" borderId="21" xfId="0" applyFont="1" applyFill="1" applyBorder="1"/>
    <xf numFmtId="3" fontId="3" fillId="2" borderId="22" xfId="0" applyNumberFormat="1" applyFont="1" applyFill="1" applyBorder="1"/>
    <xf numFmtId="3" fontId="3" fillId="2" borderId="44" xfId="0" applyNumberFormat="1" applyFont="1" applyFill="1" applyBorder="1"/>
    <xf numFmtId="3" fontId="3" fillId="2" borderId="45" xfId="0" applyNumberFormat="1" applyFont="1" applyFill="1" applyBorder="1"/>
    <xf numFmtId="3" fontId="3" fillId="2" borderId="46" xfId="0" applyNumberFormat="1" applyFont="1" applyFill="1" applyBorder="1"/>
    <xf numFmtId="0" fontId="3" fillId="0" borderId="0" xfId="0" applyFont="1"/>
    <xf numFmtId="3" fontId="1" fillId="0" borderId="0" xfId="0" applyNumberFormat="1" applyFont="1" applyAlignment="1">
      <alignment horizontal="centerContinuous"/>
    </xf>
    <xf numFmtId="0" fontId="2" fillId="2" borderId="32" xfId="0" applyFont="1" applyFill="1" applyBorder="1"/>
    <xf numFmtId="0" fontId="3" fillId="2" borderId="47" xfId="0" applyFont="1" applyFill="1" applyBorder="1" applyAlignment="1">
      <alignment horizontal="right"/>
    </xf>
    <xf numFmtId="0" fontId="3" fillId="2" borderId="4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center"/>
    </xf>
    <xf numFmtId="4" fontId="5" fillId="2" borderId="4" xfId="0" applyNumberFormat="1" applyFont="1" applyFill="1" applyBorder="1" applyAlignment="1">
      <alignment horizontal="right"/>
    </xf>
    <xf numFmtId="4" fontId="5" fillId="2" borderId="32" xfId="0" applyNumberFormat="1" applyFont="1" applyFill="1" applyBorder="1" applyAlignment="1">
      <alignment horizontal="right"/>
    </xf>
    <xf numFmtId="0" fontId="2" fillId="0" borderId="16" xfId="0" applyFont="1" applyBorder="1"/>
    <xf numFmtId="3" fontId="2" fillId="0" borderId="25" xfId="0" applyNumberFormat="1" applyFont="1" applyBorder="1" applyAlignment="1">
      <alignment horizontal="right"/>
    </xf>
    <xf numFmtId="165" fontId="2" fillId="0" borderId="10" xfId="0" applyNumberFormat="1" applyFont="1" applyBorder="1" applyAlignment="1">
      <alignment horizontal="right"/>
    </xf>
    <xf numFmtId="3" fontId="2" fillId="0" borderId="35" xfId="0" applyNumberFormat="1" applyFont="1" applyBorder="1" applyAlignment="1">
      <alignment horizontal="right"/>
    </xf>
    <xf numFmtId="4" fontId="2" fillId="0" borderId="24" xfId="0" applyNumberFormat="1" applyFont="1" applyBorder="1" applyAlignment="1">
      <alignment horizontal="right"/>
    </xf>
    <xf numFmtId="3" fontId="2" fillId="0" borderId="16" xfId="0" applyNumberFormat="1" applyFont="1" applyBorder="1" applyAlignment="1">
      <alignment horizontal="right"/>
    </xf>
    <xf numFmtId="0" fontId="2" fillId="2" borderId="28" xfId="0" applyFont="1" applyFill="1" applyBorder="1"/>
    <xf numFmtId="0" fontId="3" fillId="2" borderId="29" xfId="0" applyFont="1" applyFill="1" applyBorder="1"/>
    <xf numFmtId="0" fontId="2" fillId="2" borderId="29" xfId="0" applyFont="1" applyFill="1" applyBorder="1"/>
    <xf numFmtId="4" fontId="2" fillId="2" borderId="48" xfId="0" applyNumberFormat="1" applyFont="1" applyFill="1" applyBorder="1"/>
    <xf numFmtId="4" fontId="2" fillId="2" borderId="28" xfId="0" applyNumberFormat="1" applyFont="1" applyFill="1" applyBorder="1"/>
    <xf numFmtId="4" fontId="2" fillId="2" borderId="29" xfId="0" applyNumberFormat="1" applyFont="1" applyFill="1" applyBorder="1"/>
    <xf numFmtId="3" fontId="4" fillId="0" borderId="0" xfId="0" applyNumberFormat="1" applyFont="1"/>
    <xf numFmtId="4" fontId="4" fillId="0" borderId="0" xfId="0" applyNumberFormat="1" applyFont="1"/>
    <xf numFmtId="4" fontId="2" fillId="0" borderId="0" xfId="0" applyNumberFormat="1" applyFont="1"/>
    <xf numFmtId="0" fontId="2" fillId="0" borderId="0" xfId="1" applyFont="1"/>
    <xf numFmtId="0" fontId="10" fillId="0" borderId="0" xfId="1" applyFont="1" applyAlignment="1">
      <alignment horizontal="centerContinuous"/>
    </xf>
    <xf numFmtId="0" fontId="11" fillId="0" borderId="0" xfId="1" applyFont="1" applyAlignment="1">
      <alignment horizontal="centerContinuous"/>
    </xf>
    <xf numFmtId="0" fontId="11" fillId="0" borderId="0" xfId="1" applyFont="1" applyAlignment="1">
      <alignment horizontal="right"/>
    </xf>
    <xf numFmtId="0" fontId="4" fillId="0" borderId="41" xfId="1" applyFont="1" applyBorder="1" applyAlignment="1">
      <alignment horizontal="right"/>
    </xf>
    <xf numFmtId="0" fontId="2" fillId="0" borderId="40" xfId="1" applyFont="1" applyBorder="1" applyAlignment="1">
      <alignment horizontal="left"/>
    </xf>
    <xf numFmtId="0" fontId="2" fillId="0" borderId="42" xfId="1" applyFont="1" applyBorder="1"/>
    <xf numFmtId="0" fontId="4" fillId="0" borderId="0" xfId="1" applyFont="1"/>
    <xf numFmtId="0" fontId="2" fillId="0" borderId="0" xfId="1" applyFont="1" applyAlignment="1">
      <alignment horizontal="right"/>
    </xf>
    <xf numFmtId="0" fontId="2" fillId="0" borderId="0" xfId="1" applyFont="1" applyAlignment="1"/>
    <xf numFmtId="49" fontId="4" fillId="2" borderId="10" xfId="1" applyNumberFormat="1" applyFont="1" applyFill="1" applyBorder="1"/>
    <xf numFmtId="0" fontId="4" fillId="2" borderId="8" xfId="1" applyFont="1" applyFill="1" applyBorder="1" applyAlignment="1">
      <alignment horizontal="center"/>
    </xf>
    <xf numFmtId="0" fontId="4" fillId="2" borderId="8" xfId="1" applyNumberFormat="1" applyFont="1" applyFill="1" applyBorder="1" applyAlignment="1">
      <alignment horizontal="center"/>
    </xf>
    <xf numFmtId="0" fontId="4" fillId="2" borderId="10" xfId="1" applyFont="1" applyFill="1" applyBorder="1" applyAlignment="1">
      <alignment horizontal="center"/>
    </xf>
    <xf numFmtId="0" fontId="7" fillId="2" borderId="10" xfId="1" applyFont="1" applyFill="1" applyBorder="1" applyAlignment="1">
      <alignment horizontal="center" wrapText="1"/>
    </xf>
    <xf numFmtId="0" fontId="3" fillId="0" borderId="49" xfId="1" applyFont="1" applyBorder="1" applyAlignment="1">
      <alignment horizontal="center"/>
    </xf>
    <xf numFmtId="49" fontId="3" fillId="0" borderId="49" xfId="1" applyNumberFormat="1" applyFont="1" applyBorder="1" applyAlignment="1">
      <alignment horizontal="left"/>
    </xf>
    <xf numFmtId="0" fontId="3" fillId="0" borderId="50" xfId="1" applyFont="1" applyBorder="1"/>
    <xf numFmtId="0" fontId="2" fillId="0" borderId="9" xfId="1" applyFont="1" applyBorder="1" applyAlignment="1">
      <alignment horizontal="center"/>
    </xf>
    <xf numFmtId="0" fontId="2" fillId="0" borderId="9" xfId="1" applyNumberFormat="1" applyFont="1" applyBorder="1" applyAlignment="1">
      <alignment horizontal="right"/>
    </xf>
    <xf numFmtId="0" fontId="2" fillId="0" borderId="9" xfId="1" applyNumberFormat="1" applyFont="1" applyBorder="1"/>
    <xf numFmtId="0" fontId="7" fillId="0" borderId="9" xfId="1" applyNumberFormat="1" applyFont="1" applyBorder="1"/>
    <xf numFmtId="0" fontId="7" fillId="0" borderId="8" xfId="1" applyNumberFormat="1" applyFont="1" applyBorder="1"/>
    <xf numFmtId="0" fontId="12" fillId="0" borderId="0" xfId="1" applyFont="1"/>
    <xf numFmtId="0" fontId="7" fillId="0" borderId="51" xfId="1" applyFont="1" applyBorder="1" applyAlignment="1">
      <alignment horizontal="center" vertical="top"/>
    </xf>
    <xf numFmtId="49" fontId="7" fillId="0" borderId="51" xfId="1" applyNumberFormat="1" applyFont="1" applyBorder="1" applyAlignment="1">
      <alignment horizontal="left" vertical="top"/>
    </xf>
    <xf numFmtId="0" fontId="7" fillId="0" borderId="51" xfId="1" applyFont="1" applyBorder="1" applyAlignment="1">
      <alignment vertical="top" wrapText="1"/>
    </xf>
    <xf numFmtId="49" fontId="7" fillId="0" borderId="51" xfId="1" applyNumberFormat="1" applyFont="1" applyBorder="1" applyAlignment="1">
      <alignment horizontal="center" shrinkToFit="1"/>
    </xf>
    <xf numFmtId="4" fontId="7" fillId="0" borderId="51" xfId="1" applyNumberFormat="1" applyFont="1" applyBorder="1" applyAlignment="1">
      <alignment horizontal="right"/>
    </xf>
    <xf numFmtId="4" fontId="7" fillId="0" borderId="51" xfId="1" applyNumberFormat="1" applyFont="1" applyBorder="1"/>
    <xf numFmtId="167" fontId="7" fillId="0" borderId="51" xfId="1" applyNumberFormat="1" applyFont="1" applyBorder="1"/>
    <xf numFmtId="0" fontId="4" fillId="0" borderId="49" xfId="1" applyFont="1" applyBorder="1" applyAlignment="1">
      <alignment horizontal="center"/>
    </xf>
    <xf numFmtId="49" fontId="4" fillId="0" borderId="49" xfId="1" applyNumberFormat="1" applyFont="1" applyBorder="1" applyAlignment="1">
      <alignment horizontal="left"/>
    </xf>
    <xf numFmtId="0" fontId="13" fillId="0" borderId="0" xfId="1" applyFont="1" applyAlignment="1">
      <alignment wrapText="1"/>
    </xf>
    <xf numFmtId="4" fontId="14" fillId="3" borderId="52" xfId="1" applyNumberFormat="1" applyFont="1" applyFill="1" applyBorder="1" applyAlignment="1">
      <alignment horizontal="right" wrapText="1"/>
    </xf>
    <xf numFmtId="0" fontId="14" fillId="3" borderId="33" xfId="1" applyFont="1" applyFill="1" applyBorder="1" applyAlignment="1">
      <alignment horizontal="left" wrapText="1"/>
    </xf>
    <xf numFmtId="0" fontId="14" fillId="0" borderId="0" xfId="0" applyFont="1" applyBorder="1" applyAlignment="1">
      <alignment horizontal="right"/>
    </xf>
    <xf numFmtId="0" fontId="2" fillId="0" borderId="0" xfId="1" applyFont="1" applyBorder="1"/>
    <xf numFmtId="0" fontId="2" fillId="0" borderId="13" xfId="1" applyFont="1" applyBorder="1"/>
    <xf numFmtId="0" fontId="2" fillId="2" borderId="10" xfId="1" applyFont="1" applyFill="1" applyBorder="1" applyAlignment="1">
      <alignment horizontal="center"/>
    </xf>
    <xf numFmtId="49" fontId="16" fillId="2" borderId="10" xfId="1" applyNumberFormat="1" applyFont="1" applyFill="1" applyBorder="1" applyAlignment="1">
      <alignment horizontal="left"/>
    </xf>
    <xf numFmtId="0" fontId="16" fillId="2" borderId="50" xfId="1" applyFont="1" applyFill="1" applyBorder="1"/>
    <xf numFmtId="0" fontId="2" fillId="2" borderId="9" xfId="1" applyFont="1" applyFill="1" applyBorder="1" applyAlignment="1">
      <alignment horizontal="center"/>
    </xf>
    <xf numFmtId="4" fontId="2" fillId="2" borderId="9" xfId="1" applyNumberFormat="1" applyFont="1" applyFill="1" applyBorder="1" applyAlignment="1">
      <alignment horizontal="right"/>
    </xf>
    <xf numFmtId="4" fontId="2" fillId="2" borderId="8" xfId="1" applyNumberFormat="1" applyFont="1" applyFill="1" applyBorder="1" applyAlignment="1">
      <alignment horizontal="right"/>
    </xf>
    <xf numFmtId="4" fontId="3" fillId="2" borderId="10" xfId="1" applyNumberFormat="1" applyFont="1" applyFill="1" applyBorder="1"/>
    <xf numFmtId="0" fontId="17" fillId="2" borderId="10" xfId="1" applyFont="1" applyFill="1" applyBorder="1"/>
    <xf numFmtId="167" fontId="17" fillId="2" borderId="10" xfId="1" applyNumberFormat="1" applyFont="1" applyFill="1" applyBorder="1"/>
    <xf numFmtId="3" fontId="2" fillId="0" borderId="0" xfId="1" applyNumberFormat="1" applyFont="1"/>
    <xf numFmtId="0" fontId="18" fillId="0" borderId="0" xfId="1" applyFont="1" applyAlignment="1"/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2" fillId="0" borderId="0" xfId="1" applyFont="1" applyBorder="1" applyAlignment="1">
      <alignment horizontal="right"/>
    </xf>
    <xf numFmtId="49" fontId="4" fillId="0" borderId="12" xfId="0" applyNumberFormat="1" applyFont="1" applyBorder="1"/>
    <xf numFmtId="3" fontId="2" fillId="0" borderId="13" xfId="0" applyNumberFormat="1" applyFont="1" applyBorder="1"/>
    <xf numFmtId="3" fontId="2" fillId="0" borderId="49" xfId="0" applyNumberFormat="1" applyFont="1" applyBorder="1"/>
    <xf numFmtId="3" fontId="2" fillId="0" borderId="53" xfId="0" applyNumberFormat="1" applyFont="1" applyBorder="1"/>
    <xf numFmtId="0" fontId="4" fillId="0" borderId="10" xfId="0" applyFont="1" applyBorder="1" applyAlignment="1">
      <alignment horizontal="left"/>
    </xf>
    <xf numFmtId="0" fontId="4" fillId="0" borderId="50" xfId="0" applyFont="1" applyBorder="1" applyAlignment="1">
      <alignment horizontal="left"/>
    </xf>
    <xf numFmtId="166" fontId="6" fillId="2" borderId="54" xfId="0" applyNumberFormat="1" applyFont="1" applyFill="1" applyBorder="1" applyAlignment="1">
      <alignment horizontal="right" indent="2"/>
    </xf>
    <xf numFmtId="166" fontId="6" fillId="2" borderId="48" xfId="0" applyNumberFormat="1" applyFont="1" applyFill="1" applyBorder="1" applyAlignment="1">
      <alignment horizontal="right" indent="2"/>
    </xf>
    <xf numFmtId="166" fontId="2" fillId="0" borderId="50" xfId="0" applyNumberFormat="1" applyFont="1" applyBorder="1" applyAlignment="1">
      <alignment horizontal="right" indent="2"/>
    </xf>
    <xf numFmtId="166" fontId="2" fillId="0" borderId="15" xfId="0" applyNumberFormat="1" applyFont="1" applyBorder="1" applyAlignment="1">
      <alignment horizontal="right" indent="2"/>
    </xf>
    <xf numFmtId="0" fontId="4" fillId="0" borderId="10" xfId="0" applyFont="1" applyBorder="1" applyAlignment="1">
      <alignment horizontal="center"/>
    </xf>
    <xf numFmtId="0" fontId="2" fillId="0" borderId="0" xfId="0" applyFont="1" applyAlignment="1">
      <alignment horizontal="left" wrapText="1"/>
    </xf>
    <xf numFmtId="0" fontId="7" fillId="0" borderId="0" xfId="0" applyFont="1" applyAlignment="1">
      <alignment horizontal="left" vertical="top" wrapText="1"/>
    </xf>
    <xf numFmtId="0" fontId="2" fillId="0" borderId="28" xfId="0" applyFont="1" applyBorder="1" applyAlignment="1">
      <alignment horizontal="center" shrinkToFit="1"/>
    </xf>
    <xf numFmtId="0" fontId="2" fillId="0" borderId="30" xfId="0" applyFont="1" applyBorder="1" applyAlignment="1">
      <alignment horizontal="center" shrinkToFit="1"/>
    </xf>
    <xf numFmtId="0" fontId="2" fillId="0" borderId="55" xfId="1" applyFont="1" applyBorder="1" applyAlignment="1">
      <alignment horizontal="center"/>
    </xf>
    <xf numFmtId="0" fontId="2" fillId="0" borderId="56" xfId="1" applyFont="1" applyBorder="1" applyAlignment="1">
      <alignment horizontal="center"/>
    </xf>
    <xf numFmtId="0" fontId="2" fillId="0" borderId="57" xfId="1" applyFont="1" applyBorder="1" applyAlignment="1">
      <alignment horizontal="center"/>
    </xf>
    <xf numFmtId="0" fontId="2" fillId="0" borderId="58" xfId="1" applyFont="1" applyBorder="1" applyAlignment="1">
      <alignment horizontal="center"/>
    </xf>
    <xf numFmtId="0" fontId="2" fillId="0" borderId="59" xfId="1" applyFont="1" applyBorder="1" applyAlignment="1">
      <alignment horizontal="left"/>
    </xf>
    <xf numFmtId="0" fontId="2" fillId="0" borderId="43" xfId="1" applyFont="1" applyBorder="1" applyAlignment="1">
      <alignment horizontal="left"/>
    </xf>
    <xf numFmtId="0" fontId="2" fillId="0" borderId="60" xfId="1" applyFont="1" applyBorder="1" applyAlignment="1">
      <alignment horizontal="left"/>
    </xf>
    <xf numFmtId="3" fontId="3" fillId="2" borderId="29" xfId="0" applyNumberFormat="1" applyFont="1" applyFill="1" applyBorder="1" applyAlignment="1">
      <alignment horizontal="right"/>
    </xf>
    <xf numFmtId="3" fontId="3" fillId="2" borderId="48" xfId="0" applyNumberFormat="1" applyFont="1" applyFill="1" applyBorder="1" applyAlignment="1">
      <alignment horizontal="right"/>
    </xf>
    <xf numFmtId="0" fontId="9" fillId="0" borderId="0" xfId="1" applyFont="1" applyAlignment="1">
      <alignment horizontal="center"/>
    </xf>
    <xf numFmtId="49" fontId="2" fillId="0" borderId="57" xfId="1" applyNumberFormat="1" applyFont="1" applyBorder="1" applyAlignment="1">
      <alignment horizontal="center"/>
    </xf>
    <xf numFmtId="0" fontId="2" fillId="0" borderId="59" xfId="1" applyFont="1" applyBorder="1" applyAlignment="1">
      <alignment horizontal="center" shrinkToFit="1"/>
    </xf>
    <xf numFmtId="0" fontId="2" fillId="0" borderId="43" xfId="1" applyFont="1" applyBorder="1" applyAlignment="1">
      <alignment horizontal="center" shrinkToFit="1"/>
    </xf>
    <xf numFmtId="0" fontId="2" fillId="0" borderId="60" xfId="1" applyFont="1" applyBorder="1" applyAlignment="1">
      <alignment horizontal="center" shrinkToFit="1"/>
    </xf>
    <xf numFmtId="49" fontId="14" fillId="3" borderId="61" xfId="1" applyNumberFormat="1" applyFont="1" applyFill="1" applyBorder="1" applyAlignment="1">
      <alignment horizontal="left" wrapText="1"/>
    </xf>
    <xf numFmtId="49" fontId="15" fillId="0" borderId="62" xfId="0" applyNumberFormat="1" applyFont="1" applyBorder="1" applyAlignment="1">
      <alignment horizontal="left" wrapTex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workbookViewId="0">
      <selection activeCell="I2" sqref="I2"/>
    </sheetView>
  </sheetViews>
  <sheetFormatPr defaultRowHeight="12.75"/>
  <cols>
    <col min="1" max="1" width="2" style="3" customWidth="1"/>
    <col min="2" max="2" width="15" style="3" customWidth="1"/>
    <col min="3" max="3" width="15.85546875" style="3" customWidth="1"/>
    <col min="4" max="4" width="14.5703125" style="3" customWidth="1"/>
    <col min="5" max="5" width="13.5703125" style="3" customWidth="1"/>
    <col min="6" max="6" width="16.5703125" style="3" customWidth="1"/>
    <col min="7" max="7" width="15.28515625" style="3" customWidth="1"/>
    <col min="8" max="16384" width="9.140625" style="3"/>
  </cols>
  <sheetData>
    <row r="1" spans="1:57" ht="24.75" customHeight="1" thickBot="1">
      <c r="A1" s="1" t="s">
        <v>148</v>
      </c>
      <c r="B1" s="2"/>
      <c r="C1" s="2"/>
      <c r="D1" s="2"/>
      <c r="E1" s="2"/>
      <c r="F1" s="2"/>
      <c r="G1" s="2"/>
    </row>
    <row r="2" spans="1:57" ht="12.75" customHeight="1">
      <c r="A2" s="4" t="s">
        <v>0</v>
      </c>
      <c r="B2" s="5"/>
      <c r="C2" s="6">
        <f>Rekapitulace!H1</f>
        <v>0</v>
      </c>
      <c r="D2" s="6">
        <f>Rekapitulace!G2</f>
        <v>0</v>
      </c>
      <c r="E2" s="5"/>
      <c r="F2" s="7" t="s">
        <v>1</v>
      </c>
      <c r="G2" s="8"/>
    </row>
    <row r="3" spans="1:57" ht="3" hidden="1" customHeight="1">
      <c r="A3" s="9"/>
      <c r="B3" s="10"/>
      <c r="C3" s="11"/>
      <c r="D3" s="11"/>
      <c r="E3" s="10"/>
      <c r="F3" s="12"/>
      <c r="G3" s="13"/>
    </row>
    <row r="4" spans="1:57" ht="12" customHeight="1">
      <c r="A4" s="14" t="s">
        <v>2</v>
      </c>
      <c r="B4" s="10"/>
      <c r="C4" s="11" t="s">
        <v>3</v>
      </c>
      <c r="D4" s="11"/>
      <c r="E4" s="10"/>
      <c r="F4" s="12" t="s">
        <v>4</v>
      </c>
      <c r="G4" s="15"/>
    </row>
    <row r="5" spans="1:57" ht="12.95" customHeight="1">
      <c r="A5" s="16" t="s">
        <v>84</v>
      </c>
      <c r="B5" s="17"/>
      <c r="C5" s="18" t="s">
        <v>85</v>
      </c>
      <c r="D5" s="19"/>
      <c r="E5" s="20"/>
      <c r="F5" s="12" t="s">
        <v>6</v>
      </c>
      <c r="G5" s="13"/>
    </row>
    <row r="6" spans="1:57" ht="12.95" customHeight="1">
      <c r="A6" s="14" t="s">
        <v>7</v>
      </c>
      <c r="B6" s="10"/>
      <c r="C6" s="11" t="s">
        <v>8</v>
      </c>
      <c r="D6" s="11"/>
      <c r="E6" s="10"/>
      <c r="F6" s="21" t="s">
        <v>9</v>
      </c>
      <c r="G6" s="22"/>
      <c r="O6" s="23"/>
    </row>
    <row r="7" spans="1:57" ht="12.95" customHeight="1">
      <c r="A7" s="24" t="s">
        <v>81</v>
      </c>
      <c r="B7" s="25"/>
      <c r="C7" s="26" t="s">
        <v>82</v>
      </c>
      <c r="D7" s="27"/>
      <c r="E7" s="27"/>
      <c r="F7" s="28" t="s">
        <v>10</v>
      </c>
      <c r="G7" s="22">
        <f>IF(PocetMJ=0,,ROUND((F30+F32)/PocetMJ,1))</f>
        <v>0</v>
      </c>
    </row>
    <row r="8" spans="1:57">
      <c r="A8" s="29" t="s">
        <v>11</v>
      </c>
      <c r="B8" s="12"/>
      <c r="C8" s="203"/>
      <c r="D8" s="203"/>
      <c r="E8" s="204"/>
      <c r="F8" s="30" t="s">
        <v>12</v>
      </c>
      <c r="G8" s="31"/>
      <c r="H8" s="32"/>
      <c r="I8" s="33"/>
    </row>
    <row r="9" spans="1:57">
      <c r="A9" s="29" t="s">
        <v>13</v>
      </c>
      <c r="B9" s="12"/>
      <c r="C9" s="203">
        <f>Projektant</f>
        <v>0</v>
      </c>
      <c r="D9" s="203"/>
      <c r="E9" s="204"/>
      <c r="F9" s="12"/>
      <c r="G9" s="34"/>
      <c r="H9" s="35"/>
    </row>
    <row r="10" spans="1:57">
      <c r="A10" s="29" t="s">
        <v>14</v>
      </c>
      <c r="B10" s="12"/>
      <c r="C10" s="203"/>
      <c r="D10" s="203"/>
      <c r="E10" s="203"/>
      <c r="F10" s="36"/>
      <c r="G10" s="37"/>
      <c r="H10" s="38"/>
    </row>
    <row r="11" spans="1:57" ht="13.5" customHeight="1">
      <c r="A11" s="29" t="s">
        <v>15</v>
      </c>
      <c r="B11" s="12"/>
      <c r="C11" s="203"/>
      <c r="D11" s="203"/>
      <c r="E11" s="203"/>
      <c r="F11" s="39" t="s">
        <v>16</v>
      </c>
      <c r="G11" s="40" t="s">
        <v>83</v>
      </c>
      <c r="H11" s="35"/>
      <c r="BA11" s="41"/>
      <c r="BB11" s="41"/>
      <c r="BC11" s="41"/>
      <c r="BD11" s="41"/>
      <c r="BE11" s="41"/>
    </row>
    <row r="12" spans="1:57" ht="12.75" customHeight="1">
      <c r="A12" s="42" t="s">
        <v>17</v>
      </c>
      <c r="B12" s="10"/>
      <c r="C12" s="209"/>
      <c r="D12" s="209"/>
      <c r="E12" s="209"/>
      <c r="F12" s="43" t="s">
        <v>18</v>
      </c>
      <c r="G12" s="44"/>
      <c r="H12" s="35"/>
    </row>
    <row r="13" spans="1:57" ht="28.5" customHeight="1" thickBot="1">
      <c r="A13" s="45" t="s">
        <v>19</v>
      </c>
      <c r="B13" s="46"/>
      <c r="C13" s="46"/>
      <c r="D13" s="46"/>
      <c r="E13" s="47"/>
      <c r="F13" s="47"/>
      <c r="G13" s="48"/>
      <c r="H13" s="35"/>
    </row>
    <row r="14" spans="1:57" ht="17.25" customHeight="1" thickBot="1">
      <c r="A14" s="49" t="s">
        <v>20</v>
      </c>
      <c r="B14" s="50"/>
      <c r="C14" s="51"/>
      <c r="D14" s="52" t="s">
        <v>21</v>
      </c>
      <c r="E14" s="53"/>
      <c r="F14" s="53"/>
      <c r="G14" s="51"/>
    </row>
    <row r="15" spans="1:57" ht="15.95" customHeight="1">
      <c r="A15" s="54"/>
      <c r="B15" s="55" t="s">
        <v>22</v>
      </c>
      <c r="C15" s="56">
        <f>HSV</f>
        <v>0</v>
      </c>
      <c r="D15" s="57" t="str">
        <f>Rekapitulace!A19</f>
        <v>Ztížené výrobní podmínky</v>
      </c>
      <c r="E15" s="58"/>
      <c r="F15" s="59"/>
      <c r="G15" s="56">
        <f>Rekapitulace!I19</f>
        <v>0</v>
      </c>
    </row>
    <row r="16" spans="1:57" ht="15.95" customHeight="1">
      <c r="A16" s="54" t="s">
        <v>23</v>
      </c>
      <c r="B16" s="55" t="s">
        <v>24</v>
      </c>
      <c r="C16" s="56">
        <f>PSV</f>
        <v>0</v>
      </c>
      <c r="D16" s="9" t="str">
        <f>Rekapitulace!A20</f>
        <v>Oborová přirážka</v>
      </c>
      <c r="E16" s="60"/>
      <c r="F16" s="61"/>
      <c r="G16" s="56">
        <f>Rekapitulace!I20</f>
        <v>0</v>
      </c>
    </row>
    <row r="17" spans="1:7" ht="15.95" customHeight="1">
      <c r="A17" s="54" t="s">
        <v>25</v>
      </c>
      <c r="B17" s="55" t="s">
        <v>26</v>
      </c>
      <c r="C17" s="56">
        <f>Mont</f>
        <v>0</v>
      </c>
      <c r="D17" s="9" t="str">
        <f>Rekapitulace!A21</f>
        <v>Přesun stavebních kapacit</v>
      </c>
      <c r="E17" s="60"/>
      <c r="F17" s="61"/>
      <c r="G17" s="56">
        <f>Rekapitulace!I21</f>
        <v>0</v>
      </c>
    </row>
    <row r="18" spans="1:7" ht="15.95" customHeight="1">
      <c r="A18" s="62" t="s">
        <v>27</v>
      </c>
      <c r="B18" s="63" t="s">
        <v>28</v>
      </c>
      <c r="C18" s="56">
        <f>Dodavka</f>
        <v>0</v>
      </c>
      <c r="D18" s="9" t="str">
        <f>Rekapitulace!A22</f>
        <v>Mimostaveništní doprava</v>
      </c>
      <c r="E18" s="60"/>
      <c r="F18" s="61"/>
      <c r="G18" s="56">
        <f>Rekapitulace!I22</f>
        <v>0</v>
      </c>
    </row>
    <row r="19" spans="1:7" ht="15.95" customHeight="1">
      <c r="A19" s="64" t="s">
        <v>29</v>
      </c>
      <c r="B19" s="55"/>
      <c r="C19" s="56">
        <f>SUM(C15:C18)</f>
        <v>0</v>
      </c>
      <c r="D19" s="9" t="str">
        <f>Rekapitulace!A23</f>
        <v>Zařízení staveniště</v>
      </c>
      <c r="E19" s="60"/>
      <c r="F19" s="61"/>
      <c r="G19" s="56">
        <f>Rekapitulace!I23</f>
        <v>0</v>
      </c>
    </row>
    <row r="20" spans="1:7" ht="15.95" customHeight="1">
      <c r="A20" s="64"/>
      <c r="B20" s="55"/>
      <c r="C20" s="56"/>
      <c r="D20" s="9" t="str">
        <f>Rekapitulace!A24</f>
        <v>Provoz investora</v>
      </c>
      <c r="E20" s="60"/>
      <c r="F20" s="61"/>
      <c r="G20" s="56">
        <f>Rekapitulace!I24</f>
        <v>0</v>
      </c>
    </row>
    <row r="21" spans="1:7" ht="15.95" customHeight="1">
      <c r="A21" s="64" t="s">
        <v>30</v>
      </c>
      <c r="B21" s="55"/>
      <c r="C21" s="56">
        <f>HZS</f>
        <v>0</v>
      </c>
      <c r="D21" s="9" t="str">
        <f>Rekapitulace!A25</f>
        <v>Kompletační činnost (IČD)</v>
      </c>
      <c r="E21" s="60"/>
      <c r="F21" s="61"/>
      <c r="G21" s="56">
        <f>Rekapitulace!I25</f>
        <v>0</v>
      </c>
    </row>
    <row r="22" spans="1:7" ht="15.95" customHeight="1">
      <c r="A22" s="65" t="s">
        <v>31</v>
      </c>
      <c r="B22" s="35"/>
      <c r="C22" s="56">
        <f>C19+C21</f>
        <v>0</v>
      </c>
      <c r="D22" s="9" t="s">
        <v>32</v>
      </c>
      <c r="E22" s="60"/>
      <c r="F22" s="61"/>
      <c r="G22" s="56">
        <f>G23-SUM(G15:G21)</f>
        <v>0</v>
      </c>
    </row>
    <row r="23" spans="1:7" ht="15.95" customHeight="1" thickBot="1">
      <c r="A23" s="212" t="s">
        <v>33</v>
      </c>
      <c r="B23" s="213"/>
      <c r="C23" s="66">
        <f>C22+G23</f>
        <v>0</v>
      </c>
      <c r="D23" s="67" t="s">
        <v>34</v>
      </c>
      <c r="E23" s="68"/>
      <c r="F23" s="69"/>
      <c r="G23" s="56">
        <f>VRN</f>
        <v>0</v>
      </c>
    </row>
    <row r="24" spans="1:7">
      <c r="A24" s="70" t="s">
        <v>35</v>
      </c>
      <c r="B24" s="71"/>
      <c r="C24" s="72"/>
      <c r="D24" s="71" t="s">
        <v>36</v>
      </c>
      <c r="E24" s="71"/>
      <c r="F24" s="73" t="s">
        <v>37</v>
      </c>
      <c r="G24" s="74"/>
    </row>
    <row r="25" spans="1:7">
      <c r="A25" s="65" t="s">
        <v>38</v>
      </c>
      <c r="B25" s="35"/>
      <c r="C25" s="75"/>
      <c r="D25" s="35" t="s">
        <v>38</v>
      </c>
      <c r="F25" s="76" t="s">
        <v>38</v>
      </c>
      <c r="G25" s="77"/>
    </row>
    <row r="26" spans="1:7" ht="37.5" customHeight="1">
      <c r="A26" s="65" t="s">
        <v>39</v>
      </c>
      <c r="B26" s="78"/>
      <c r="C26" s="75"/>
      <c r="D26" s="35" t="s">
        <v>39</v>
      </c>
      <c r="F26" s="76" t="s">
        <v>39</v>
      </c>
      <c r="G26" s="77"/>
    </row>
    <row r="27" spans="1:7">
      <c r="A27" s="65"/>
      <c r="B27" s="79"/>
      <c r="C27" s="75"/>
      <c r="D27" s="35"/>
      <c r="F27" s="76"/>
      <c r="G27" s="77"/>
    </row>
    <row r="28" spans="1:7">
      <c r="A28" s="65" t="s">
        <v>40</v>
      </c>
      <c r="B28" s="35"/>
      <c r="C28" s="75"/>
      <c r="D28" s="76" t="s">
        <v>41</v>
      </c>
      <c r="E28" s="75"/>
      <c r="F28" s="80" t="s">
        <v>41</v>
      </c>
      <c r="G28" s="77"/>
    </row>
    <row r="29" spans="1:7" ht="69" customHeight="1">
      <c r="A29" s="65"/>
      <c r="B29" s="35"/>
      <c r="C29" s="81"/>
      <c r="D29" s="82"/>
      <c r="E29" s="81"/>
      <c r="F29" s="35"/>
      <c r="G29" s="77"/>
    </row>
    <row r="30" spans="1:7">
      <c r="A30" s="83" t="s">
        <v>42</v>
      </c>
      <c r="B30" s="84"/>
      <c r="C30" s="85">
        <v>21</v>
      </c>
      <c r="D30" s="84" t="s">
        <v>43</v>
      </c>
      <c r="E30" s="86"/>
      <c r="F30" s="207">
        <f>C23-F32</f>
        <v>0</v>
      </c>
      <c r="G30" s="208"/>
    </row>
    <row r="31" spans="1:7">
      <c r="A31" s="83" t="s">
        <v>44</v>
      </c>
      <c r="B31" s="84"/>
      <c r="C31" s="85">
        <f>SazbaDPH1</f>
        <v>21</v>
      </c>
      <c r="D31" s="84" t="s">
        <v>45</v>
      </c>
      <c r="E31" s="86"/>
      <c r="F31" s="207">
        <f>ROUND(PRODUCT(F30,C31/100),0)</f>
        <v>0</v>
      </c>
      <c r="G31" s="208"/>
    </row>
    <row r="32" spans="1:7">
      <c r="A32" s="83" t="s">
        <v>42</v>
      </c>
      <c r="B32" s="84"/>
      <c r="C32" s="85">
        <v>0</v>
      </c>
      <c r="D32" s="84" t="s">
        <v>45</v>
      </c>
      <c r="E32" s="86"/>
      <c r="F32" s="207">
        <v>0</v>
      </c>
      <c r="G32" s="208"/>
    </row>
    <row r="33" spans="1:8">
      <c r="A33" s="83" t="s">
        <v>44</v>
      </c>
      <c r="B33" s="87"/>
      <c r="C33" s="88">
        <f>SazbaDPH2</f>
        <v>0</v>
      </c>
      <c r="D33" s="84" t="s">
        <v>45</v>
      </c>
      <c r="E33" s="61"/>
      <c r="F33" s="207">
        <f>ROUND(PRODUCT(F32,C33/100),0)</f>
        <v>0</v>
      </c>
      <c r="G33" s="208"/>
    </row>
    <row r="34" spans="1:8" s="92" customFormat="1" ht="19.5" customHeight="1" thickBot="1">
      <c r="A34" s="89" t="s">
        <v>46</v>
      </c>
      <c r="B34" s="90"/>
      <c r="C34" s="90"/>
      <c r="D34" s="90"/>
      <c r="E34" s="91"/>
      <c r="F34" s="205">
        <f>ROUND(SUM(F30:F33),0)</f>
        <v>0</v>
      </c>
      <c r="G34" s="206"/>
    </row>
    <row r="36" spans="1:8">
      <c r="A36" s="93" t="s">
        <v>47</v>
      </c>
      <c r="B36" s="93"/>
      <c r="C36" s="93"/>
      <c r="D36" s="93"/>
      <c r="E36" s="93"/>
      <c r="F36" s="93"/>
      <c r="G36" s="93"/>
      <c r="H36" s="3" t="s">
        <v>5</v>
      </c>
    </row>
    <row r="37" spans="1:8" ht="14.25" customHeight="1">
      <c r="A37" s="93"/>
      <c r="B37" s="211"/>
      <c r="C37" s="211"/>
      <c r="D37" s="211"/>
      <c r="E37" s="211"/>
      <c r="F37" s="211"/>
      <c r="G37" s="211"/>
      <c r="H37" s="3" t="s">
        <v>5</v>
      </c>
    </row>
    <row r="38" spans="1:8" ht="12.75" customHeight="1">
      <c r="A38" s="94"/>
      <c r="B38" s="211"/>
      <c r="C38" s="211"/>
      <c r="D38" s="211"/>
      <c r="E38" s="211"/>
      <c r="F38" s="211"/>
      <c r="G38" s="211"/>
      <c r="H38" s="3" t="s">
        <v>5</v>
      </c>
    </row>
    <row r="39" spans="1:8">
      <c r="A39" s="94"/>
      <c r="B39" s="211"/>
      <c r="C39" s="211"/>
      <c r="D39" s="211"/>
      <c r="E39" s="211"/>
      <c r="F39" s="211"/>
      <c r="G39" s="211"/>
      <c r="H39" s="3" t="s">
        <v>5</v>
      </c>
    </row>
    <row r="40" spans="1:8">
      <c r="A40" s="94"/>
      <c r="B40" s="211"/>
      <c r="C40" s="211"/>
      <c r="D40" s="211"/>
      <c r="E40" s="211"/>
      <c r="F40" s="211"/>
      <c r="G40" s="211"/>
      <c r="H40" s="3" t="s">
        <v>5</v>
      </c>
    </row>
    <row r="41" spans="1:8">
      <c r="A41" s="94"/>
      <c r="B41" s="211"/>
      <c r="C41" s="211"/>
      <c r="D41" s="211"/>
      <c r="E41" s="211"/>
      <c r="F41" s="211"/>
      <c r="G41" s="211"/>
      <c r="H41" s="3" t="s">
        <v>5</v>
      </c>
    </row>
    <row r="42" spans="1:8">
      <c r="A42" s="94"/>
      <c r="B42" s="211"/>
      <c r="C42" s="211"/>
      <c r="D42" s="211"/>
      <c r="E42" s="211"/>
      <c r="F42" s="211"/>
      <c r="G42" s="211"/>
      <c r="H42" s="3" t="s">
        <v>5</v>
      </c>
    </row>
    <row r="43" spans="1:8">
      <c r="A43" s="94"/>
      <c r="B43" s="211"/>
      <c r="C43" s="211"/>
      <c r="D43" s="211"/>
      <c r="E43" s="211"/>
      <c r="F43" s="211"/>
      <c r="G43" s="211"/>
      <c r="H43" s="3" t="s">
        <v>5</v>
      </c>
    </row>
    <row r="44" spans="1:8">
      <c r="A44" s="94"/>
      <c r="B44" s="211"/>
      <c r="C44" s="211"/>
      <c r="D44" s="211"/>
      <c r="E44" s="211"/>
      <c r="F44" s="211"/>
      <c r="G44" s="211"/>
      <c r="H44" s="3" t="s">
        <v>5</v>
      </c>
    </row>
    <row r="45" spans="1:8" ht="0.75" customHeight="1">
      <c r="A45" s="94"/>
      <c r="B45" s="211"/>
      <c r="C45" s="211"/>
      <c r="D45" s="211"/>
      <c r="E45" s="211"/>
      <c r="F45" s="211"/>
      <c r="G45" s="211"/>
      <c r="H45" s="3" t="s">
        <v>5</v>
      </c>
    </row>
    <row r="46" spans="1:8">
      <c r="B46" s="210"/>
      <c r="C46" s="210"/>
      <c r="D46" s="210"/>
      <c r="E46" s="210"/>
      <c r="F46" s="210"/>
      <c r="G46" s="210"/>
    </row>
    <row r="47" spans="1:8">
      <c r="B47" s="210"/>
      <c r="C47" s="210"/>
      <c r="D47" s="210"/>
      <c r="E47" s="210"/>
      <c r="F47" s="210"/>
      <c r="G47" s="210"/>
    </row>
    <row r="48" spans="1:8">
      <c r="B48" s="210"/>
      <c r="C48" s="210"/>
      <c r="D48" s="210"/>
      <c r="E48" s="210"/>
      <c r="F48" s="210"/>
      <c r="G48" s="210"/>
    </row>
    <row r="49" spans="2:7">
      <c r="B49" s="210"/>
      <c r="C49" s="210"/>
      <c r="D49" s="210"/>
      <c r="E49" s="210"/>
      <c r="F49" s="210"/>
      <c r="G49" s="210"/>
    </row>
    <row r="50" spans="2:7">
      <c r="B50" s="210"/>
      <c r="C50" s="210"/>
      <c r="D50" s="210"/>
      <c r="E50" s="210"/>
      <c r="F50" s="210"/>
      <c r="G50" s="210"/>
    </row>
    <row r="51" spans="2:7">
      <c r="B51" s="210"/>
      <c r="C51" s="210"/>
      <c r="D51" s="210"/>
      <c r="E51" s="210"/>
      <c r="F51" s="210"/>
      <c r="G51" s="210"/>
    </row>
    <row r="52" spans="2:7">
      <c r="B52" s="210"/>
      <c r="C52" s="210"/>
      <c r="D52" s="210"/>
      <c r="E52" s="210"/>
      <c r="F52" s="210"/>
      <c r="G52" s="210"/>
    </row>
    <row r="53" spans="2:7">
      <c r="B53" s="210"/>
      <c r="C53" s="210"/>
      <c r="D53" s="210"/>
      <c r="E53" s="210"/>
      <c r="F53" s="210"/>
      <c r="G53" s="210"/>
    </row>
    <row r="54" spans="2:7">
      <c r="B54" s="210"/>
      <c r="C54" s="210"/>
      <c r="D54" s="210"/>
      <c r="E54" s="210"/>
      <c r="F54" s="210"/>
      <c r="G54" s="210"/>
    </row>
    <row r="55" spans="2:7">
      <c r="B55" s="210"/>
      <c r="C55" s="210"/>
      <c r="D55" s="210"/>
      <c r="E55" s="210"/>
      <c r="F55" s="210"/>
      <c r="G55" s="210"/>
    </row>
  </sheetData>
  <mergeCells count="22">
    <mergeCell ref="B54:G54"/>
    <mergeCell ref="B55:G55"/>
    <mergeCell ref="B46:G46"/>
    <mergeCell ref="B47:G47"/>
    <mergeCell ref="B48:G48"/>
    <mergeCell ref="B49:G49"/>
    <mergeCell ref="B50:G50"/>
    <mergeCell ref="B51:G51"/>
    <mergeCell ref="B52:G52"/>
    <mergeCell ref="B53:G53"/>
    <mergeCell ref="B37:G45"/>
    <mergeCell ref="A23:B23"/>
    <mergeCell ref="F30:G30"/>
    <mergeCell ref="F31:G31"/>
    <mergeCell ref="C8:E8"/>
    <mergeCell ref="C9:E9"/>
    <mergeCell ref="C10:E10"/>
    <mergeCell ref="C11:E11"/>
    <mergeCell ref="F34:G34"/>
    <mergeCell ref="F32:G32"/>
    <mergeCell ref="F33:G33"/>
    <mergeCell ref="C12:E12"/>
  </mergeCells>
  <phoneticPr fontId="0" type="noConversion"/>
  <pageMargins left="0.59055118110236227" right="0.39370078740157483" top="0.59055118110236227" bottom="0.59055118110236227" header="0.19685039370078741" footer="0.19685039370078741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8"/>
  <sheetViews>
    <sheetView workbookViewId="0">
      <selection activeCell="K2" sqref="K2"/>
    </sheetView>
  </sheetViews>
  <sheetFormatPr defaultRowHeight="12.75"/>
  <cols>
    <col min="1" max="1" width="5.85546875" style="3" customWidth="1"/>
    <col min="2" max="2" width="6.140625" style="3" customWidth="1"/>
    <col min="3" max="3" width="11.42578125" style="3" customWidth="1"/>
    <col min="4" max="4" width="15.85546875" style="3" customWidth="1"/>
    <col min="5" max="5" width="11.28515625" style="3" customWidth="1"/>
    <col min="6" max="6" width="10.85546875" style="3" customWidth="1"/>
    <col min="7" max="7" width="11" style="3" customWidth="1"/>
    <col min="8" max="8" width="11.140625" style="3" customWidth="1"/>
    <col min="9" max="9" width="10.7109375" style="3" customWidth="1"/>
    <col min="10" max="16384" width="9.140625" style="3"/>
  </cols>
  <sheetData>
    <row r="1" spans="1:57" ht="13.5" thickTop="1">
      <c r="A1" s="214" t="s">
        <v>48</v>
      </c>
      <c r="B1" s="215"/>
      <c r="C1" s="95" t="str">
        <f>CONCATENATE(cislostavby," ",nazevstavby)</f>
        <v>9500040 Komunikace III/38522 v obci Březina-oprava povrchu</v>
      </c>
      <c r="D1" s="96"/>
      <c r="E1" s="97"/>
      <c r="F1" s="96"/>
      <c r="G1" s="98" t="s">
        <v>49</v>
      </c>
      <c r="H1" s="99"/>
      <c r="I1" s="100"/>
    </row>
    <row r="2" spans="1:57" ht="13.5" thickBot="1">
      <c r="A2" s="216" t="s">
        <v>50</v>
      </c>
      <c r="B2" s="217"/>
      <c r="C2" s="101" t="str">
        <f>CONCATENATE(cisloobjektu," ",nazevobjektu)</f>
        <v>01 Oprava povrchu komunikace</v>
      </c>
      <c r="D2" s="102"/>
      <c r="E2" s="103"/>
      <c r="F2" s="102"/>
      <c r="G2" s="218"/>
      <c r="H2" s="219"/>
      <c r="I2" s="220"/>
    </row>
    <row r="3" spans="1:57" ht="13.5" thickTop="1">
      <c r="F3" s="35"/>
    </row>
    <row r="4" spans="1:57" ht="19.5" customHeight="1">
      <c r="A4" s="104" t="s">
        <v>51</v>
      </c>
      <c r="B4" s="105"/>
      <c r="C4" s="105"/>
      <c r="D4" s="105"/>
      <c r="E4" s="106"/>
      <c r="F4" s="105"/>
      <c r="G4" s="105"/>
      <c r="H4" s="105"/>
      <c r="I4" s="105"/>
    </row>
    <row r="5" spans="1:57" ht="13.5" thickBot="1"/>
    <row r="6" spans="1:57" s="35" customFormat="1" ht="13.5" thickBot="1">
      <c r="A6" s="107"/>
      <c r="B6" s="108" t="s">
        <v>52</v>
      </c>
      <c r="C6" s="108"/>
      <c r="D6" s="109"/>
      <c r="E6" s="110" t="s">
        <v>53</v>
      </c>
      <c r="F6" s="111" t="s">
        <v>54</v>
      </c>
      <c r="G6" s="111" t="s">
        <v>55</v>
      </c>
      <c r="H6" s="111" t="s">
        <v>56</v>
      </c>
      <c r="I6" s="112" t="s">
        <v>30</v>
      </c>
    </row>
    <row r="7" spans="1:57" s="35" customFormat="1">
      <c r="A7" s="199" t="str">
        <f>Položky!B7</f>
        <v>1</v>
      </c>
      <c r="B7" s="113" t="str">
        <f>Položky!C7</f>
        <v>Zemní práce</v>
      </c>
      <c r="D7" s="114"/>
      <c r="E7" s="200">
        <f>Položky!BC11</f>
        <v>0</v>
      </c>
      <c r="F7" s="201">
        <f>Položky!BD11</f>
        <v>0</v>
      </c>
      <c r="G7" s="201">
        <f>Položky!BE11</f>
        <v>0</v>
      </c>
      <c r="H7" s="201">
        <f>Položky!BF11</f>
        <v>0</v>
      </c>
      <c r="I7" s="202">
        <f>Položky!BG11</f>
        <v>0</v>
      </c>
    </row>
    <row r="8" spans="1:57" s="35" customFormat="1">
      <c r="A8" s="199" t="str">
        <f>Položky!B12</f>
        <v>5</v>
      </c>
      <c r="B8" s="113" t="str">
        <f>Položky!C12</f>
        <v>Komunikace</v>
      </c>
      <c r="D8" s="114"/>
      <c r="E8" s="200">
        <f>Položky!BC30</f>
        <v>0</v>
      </c>
      <c r="F8" s="201">
        <f>Položky!BD30</f>
        <v>0</v>
      </c>
      <c r="G8" s="201">
        <f>Položky!BE30</f>
        <v>0</v>
      </c>
      <c r="H8" s="201">
        <f>Položky!BF30</f>
        <v>0</v>
      </c>
      <c r="I8" s="202">
        <f>Položky!BG30</f>
        <v>0</v>
      </c>
    </row>
    <row r="9" spans="1:57" s="35" customFormat="1">
      <c r="A9" s="199" t="str">
        <f>Položky!B31</f>
        <v>8</v>
      </c>
      <c r="B9" s="113" t="str">
        <f>Položky!C31</f>
        <v>Trubní vedení</v>
      </c>
      <c r="D9" s="114"/>
      <c r="E9" s="200">
        <f>Položky!BC33</f>
        <v>0</v>
      </c>
      <c r="F9" s="201">
        <f>Položky!BD33</f>
        <v>0</v>
      </c>
      <c r="G9" s="201">
        <f>Položky!BE33</f>
        <v>0</v>
      </c>
      <c r="H9" s="201">
        <f>Položky!BF33</f>
        <v>0</v>
      </c>
      <c r="I9" s="202">
        <f>Položky!BG33</f>
        <v>0</v>
      </c>
    </row>
    <row r="10" spans="1:57" s="35" customFormat="1">
      <c r="A10" s="199" t="str">
        <f>Položky!B34</f>
        <v>91</v>
      </c>
      <c r="B10" s="113" t="str">
        <f>Položky!C34</f>
        <v>Doplňující práce na komunikaci</v>
      </c>
      <c r="D10" s="114"/>
      <c r="E10" s="200">
        <f>Položky!BC41</f>
        <v>0</v>
      </c>
      <c r="F10" s="201">
        <f>Položky!BD41</f>
        <v>0</v>
      </c>
      <c r="G10" s="201">
        <f>Položky!BE41</f>
        <v>0</v>
      </c>
      <c r="H10" s="201">
        <f>Položky!BF41</f>
        <v>0</v>
      </c>
      <c r="I10" s="202">
        <f>Položky!BG41</f>
        <v>0</v>
      </c>
    </row>
    <row r="11" spans="1:57" s="35" customFormat="1">
      <c r="A11" s="199" t="str">
        <f>Položky!B42</f>
        <v>93</v>
      </c>
      <c r="B11" s="113" t="str">
        <f>Položky!C42</f>
        <v>Dokončovací práce inženýrských staveb</v>
      </c>
      <c r="D11" s="114"/>
      <c r="E11" s="200">
        <f>Položky!BC48</f>
        <v>0</v>
      </c>
      <c r="F11" s="201">
        <f>Položky!BD48</f>
        <v>0</v>
      </c>
      <c r="G11" s="201">
        <f>Položky!BE48</f>
        <v>0</v>
      </c>
      <c r="H11" s="201">
        <f>Položky!BF48</f>
        <v>0</v>
      </c>
      <c r="I11" s="202">
        <f>Položky!BG48</f>
        <v>0</v>
      </c>
    </row>
    <row r="12" spans="1:57" s="35" customFormat="1">
      <c r="A12" s="199" t="str">
        <f>Položky!B49</f>
        <v>99</v>
      </c>
      <c r="B12" s="113" t="str">
        <f>Položky!C49</f>
        <v>Staveništní přesun hmot</v>
      </c>
      <c r="D12" s="114"/>
      <c r="E12" s="200">
        <f>Položky!BC51</f>
        <v>0</v>
      </c>
      <c r="F12" s="201">
        <f>Položky!BD51</f>
        <v>0</v>
      </c>
      <c r="G12" s="201">
        <f>Položky!BE51</f>
        <v>0</v>
      </c>
      <c r="H12" s="201">
        <f>Položky!BF51</f>
        <v>0</v>
      </c>
      <c r="I12" s="202">
        <f>Položky!BG51</f>
        <v>0</v>
      </c>
    </row>
    <row r="13" spans="1:57" s="35" customFormat="1" ht="13.5" thickBot="1">
      <c r="A13" s="199" t="str">
        <f>Položky!B52</f>
        <v>D96</v>
      </c>
      <c r="B13" s="113" t="str">
        <f>Položky!C52</f>
        <v>Přesuny suti a vybouraných hmot</v>
      </c>
      <c r="D13" s="114"/>
      <c r="E13" s="200">
        <f>Položky!BC55</f>
        <v>0</v>
      </c>
      <c r="F13" s="201">
        <f>Položky!BD55</f>
        <v>0</v>
      </c>
      <c r="G13" s="201">
        <f>Položky!BE55</f>
        <v>0</v>
      </c>
      <c r="H13" s="201">
        <f>Položky!BF55</f>
        <v>0</v>
      </c>
      <c r="I13" s="202">
        <f>Položky!BG55</f>
        <v>0</v>
      </c>
    </row>
    <row r="14" spans="1:57" s="121" customFormat="1" ht="13.5" thickBot="1">
      <c r="A14" s="115"/>
      <c r="B14" s="116" t="s">
        <v>57</v>
      </c>
      <c r="C14" s="116"/>
      <c r="D14" s="117"/>
      <c r="E14" s="118">
        <f>SUM(E7:E13)</f>
        <v>0</v>
      </c>
      <c r="F14" s="119">
        <f>SUM(F7:F13)</f>
        <v>0</v>
      </c>
      <c r="G14" s="119">
        <f>SUM(G7:G13)</f>
        <v>0</v>
      </c>
      <c r="H14" s="119">
        <f>SUM(H7:H13)</f>
        <v>0</v>
      </c>
      <c r="I14" s="120">
        <f>SUM(I7:I13)</f>
        <v>0</v>
      </c>
    </row>
    <row r="15" spans="1:57">
      <c r="A15" s="35"/>
      <c r="B15" s="35"/>
      <c r="C15" s="35"/>
      <c r="D15" s="35"/>
      <c r="E15" s="35"/>
      <c r="F15" s="35"/>
      <c r="G15" s="35"/>
      <c r="H15" s="35"/>
      <c r="I15" s="35"/>
    </row>
    <row r="16" spans="1:57" ht="19.5" customHeight="1">
      <c r="A16" s="105" t="s">
        <v>58</v>
      </c>
      <c r="B16" s="105"/>
      <c r="C16" s="105"/>
      <c r="D16" s="105"/>
      <c r="E16" s="105"/>
      <c r="F16" s="105"/>
      <c r="G16" s="122"/>
      <c r="H16" s="105"/>
      <c r="I16" s="105"/>
      <c r="BA16" s="41"/>
      <c r="BB16" s="41"/>
      <c r="BC16" s="41"/>
      <c r="BD16" s="41"/>
      <c r="BE16" s="41"/>
    </row>
    <row r="17" spans="1:53" ht="13.5" thickBot="1"/>
    <row r="18" spans="1:53">
      <c r="A18" s="70" t="s">
        <v>59</v>
      </c>
      <c r="B18" s="71"/>
      <c r="C18" s="71"/>
      <c r="D18" s="123"/>
      <c r="E18" s="124" t="s">
        <v>60</v>
      </c>
      <c r="F18" s="125" t="s">
        <v>61</v>
      </c>
      <c r="G18" s="126" t="s">
        <v>62</v>
      </c>
      <c r="H18" s="127"/>
      <c r="I18" s="128" t="s">
        <v>60</v>
      </c>
    </row>
    <row r="19" spans="1:53">
      <c r="A19" s="64" t="s">
        <v>139</v>
      </c>
      <c r="B19" s="55"/>
      <c r="C19" s="55"/>
      <c r="D19" s="129"/>
      <c r="E19" s="130"/>
      <c r="F19" s="131"/>
      <c r="G19" s="132">
        <f t="shared" ref="G19:G26" si="0">CHOOSE(BA19+1,HSV+PSV,HSV+PSV+Mont,HSV+PSV+Dodavka+Mont,HSV,PSV,Mont,Dodavka,Mont+Dodavka,0)</f>
        <v>0</v>
      </c>
      <c r="H19" s="133"/>
      <c r="I19" s="134">
        <f t="shared" ref="I19:I26" si="1">E19+F19*G19/100</f>
        <v>0</v>
      </c>
      <c r="BA19" s="3">
        <v>0</v>
      </c>
    </row>
    <row r="20" spans="1:53">
      <c r="A20" s="64" t="s">
        <v>140</v>
      </c>
      <c r="B20" s="55"/>
      <c r="C20" s="55"/>
      <c r="D20" s="129"/>
      <c r="E20" s="130"/>
      <c r="F20" s="131"/>
      <c r="G20" s="132">
        <f t="shared" si="0"/>
        <v>0</v>
      </c>
      <c r="H20" s="133"/>
      <c r="I20" s="134">
        <f t="shared" si="1"/>
        <v>0</v>
      </c>
      <c r="BA20" s="3">
        <v>0</v>
      </c>
    </row>
    <row r="21" spans="1:53">
      <c r="A21" s="64" t="s">
        <v>141</v>
      </c>
      <c r="B21" s="55"/>
      <c r="C21" s="55"/>
      <c r="D21" s="129"/>
      <c r="E21" s="130"/>
      <c r="F21" s="131"/>
      <c r="G21" s="132">
        <f t="shared" si="0"/>
        <v>0</v>
      </c>
      <c r="H21" s="133"/>
      <c r="I21" s="134">
        <f t="shared" si="1"/>
        <v>0</v>
      </c>
      <c r="BA21" s="3">
        <v>0</v>
      </c>
    </row>
    <row r="22" spans="1:53">
      <c r="A22" s="64" t="s">
        <v>142</v>
      </c>
      <c r="B22" s="55"/>
      <c r="C22" s="55"/>
      <c r="D22" s="129"/>
      <c r="E22" s="130"/>
      <c r="F22" s="131"/>
      <c r="G22" s="132">
        <f t="shared" si="0"/>
        <v>0</v>
      </c>
      <c r="H22" s="133"/>
      <c r="I22" s="134">
        <f t="shared" si="1"/>
        <v>0</v>
      </c>
      <c r="BA22" s="3">
        <v>0</v>
      </c>
    </row>
    <row r="23" spans="1:53">
      <c r="A23" s="64" t="s">
        <v>143</v>
      </c>
      <c r="B23" s="55"/>
      <c r="C23" s="55"/>
      <c r="D23" s="129"/>
      <c r="E23" s="130"/>
      <c r="F23" s="131"/>
      <c r="G23" s="132">
        <f t="shared" si="0"/>
        <v>0</v>
      </c>
      <c r="H23" s="133"/>
      <c r="I23" s="134">
        <f t="shared" si="1"/>
        <v>0</v>
      </c>
      <c r="BA23" s="3">
        <v>1</v>
      </c>
    </row>
    <row r="24" spans="1:53">
      <c r="A24" s="64" t="s">
        <v>144</v>
      </c>
      <c r="B24" s="55"/>
      <c r="C24" s="55"/>
      <c r="D24" s="129"/>
      <c r="E24" s="130"/>
      <c r="F24" s="131"/>
      <c r="G24" s="132">
        <f t="shared" si="0"/>
        <v>0</v>
      </c>
      <c r="H24" s="133"/>
      <c r="I24" s="134">
        <f t="shared" si="1"/>
        <v>0</v>
      </c>
      <c r="BA24" s="3">
        <v>1</v>
      </c>
    </row>
    <row r="25" spans="1:53">
      <c r="A25" s="64" t="s">
        <v>145</v>
      </c>
      <c r="B25" s="55"/>
      <c r="C25" s="55"/>
      <c r="D25" s="129"/>
      <c r="E25" s="130"/>
      <c r="F25" s="131"/>
      <c r="G25" s="132">
        <f t="shared" si="0"/>
        <v>0</v>
      </c>
      <c r="H25" s="133"/>
      <c r="I25" s="134">
        <f t="shared" si="1"/>
        <v>0</v>
      </c>
      <c r="BA25" s="3">
        <v>2</v>
      </c>
    </row>
    <row r="26" spans="1:53">
      <c r="A26" s="64" t="s">
        <v>146</v>
      </c>
      <c r="B26" s="55"/>
      <c r="C26" s="55"/>
      <c r="D26" s="129"/>
      <c r="E26" s="130"/>
      <c r="F26" s="131"/>
      <c r="G26" s="132">
        <f t="shared" si="0"/>
        <v>0</v>
      </c>
      <c r="H26" s="133"/>
      <c r="I26" s="134">
        <f t="shared" si="1"/>
        <v>0</v>
      </c>
      <c r="BA26" s="3">
        <v>2</v>
      </c>
    </row>
    <row r="27" spans="1:53" ht="13.5" thickBot="1">
      <c r="A27" s="135"/>
      <c r="B27" s="136" t="s">
        <v>63</v>
      </c>
      <c r="C27" s="137"/>
      <c r="D27" s="138"/>
      <c r="E27" s="139"/>
      <c r="F27" s="140"/>
      <c r="G27" s="140"/>
      <c r="H27" s="221">
        <f>SUM(I19:I26)</f>
        <v>0</v>
      </c>
      <c r="I27" s="222"/>
    </row>
    <row r="29" spans="1:53">
      <c r="B29" s="121"/>
      <c r="F29" s="141"/>
      <c r="G29" s="142"/>
      <c r="H29" s="142"/>
      <c r="I29" s="143"/>
    </row>
    <row r="30" spans="1:53">
      <c r="F30" s="141"/>
      <c r="G30" s="142"/>
      <c r="H30" s="142"/>
      <c r="I30" s="143"/>
    </row>
    <row r="31" spans="1:53">
      <c r="F31" s="141"/>
      <c r="G31" s="142"/>
      <c r="H31" s="142"/>
      <c r="I31" s="143"/>
    </row>
    <row r="32" spans="1:53">
      <c r="F32" s="141"/>
      <c r="G32" s="142"/>
      <c r="H32" s="142"/>
      <c r="I32" s="143"/>
    </row>
    <row r="33" spans="6:9">
      <c r="F33" s="141"/>
      <c r="G33" s="142"/>
      <c r="H33" s="142"/>
      <c r="I33" s="143"/>
    </row>
    <row r="34" spans="6:9">
      <c r="F34" s="141"/>
      <c r="G34" s="142"/>
      <c r="H34" s="142"/>
      <c r="I34" s="143"/>
    </row>
    <row r="35" spans="6:9">
      <c r="F35" s="141"/>
      <c r="G35" s="142"/>
      <c r="H35" s="142"/>
      <c r="I35" s="143"/>
    </row>
    <row r="36" spans="6:9">
      <c r="F36" s="141"/>
      <c r="G36" s="142"/>
      <c r="H36" s="142"/>
      <c r="I36" s="143"/>
    </row>
    <row r="37" spans="6:9">
      <c r="F37" s="141"/>
      <c r="G37" s="142"/>
      <c r="H37" s="142"/>
      <c r="I37" s="143"/>
    </row>
    <row r="38" spans="6:9">
      <c r="F38" s="141"/>
      <c r="G38" s="142"/>
      <c r="H38" s="142"/>
      <c r="I38" s="143"/>
    </row>
    <row r="39" spans="6:9">
      <c r="F39" s="141"/>
      <c r="G39" s="142"/>
      <c r="H39" s="142"/>
      <c r="I39" s="143"/>
    </row>
    <row r="40" spans="6:9">
      <c r="F40" s="141"/>
      <c r="G40" s="142"/>
      <c r="H40" s="142"/>
      <c r="I40" s="143"/>
    </row>
    <row r="41" spans="6:9">
      <c r="F41" s="141"/>
      <c r="G41" s="142"/>
      <c r="H41" s="142"/>
      <c r="I41" s="143"/>
    </row>
    <row r="42" spans="6:9">
      <c r="F42" s="141"/>
      <c r="G42" s="142"/>
      <c r="H42" s="142"/>
      <c r="I42" s="143"/>
    </row>
    <row r="43" spans="6:9">
      <c r="F43" s="141"/>
      <c r="G43" s="142"/>
      <c r="H43" s="142"/>
      <c r="I43" s="143"/>
    </row>
    <row r="44" spans="6:9">
      <c r="F44" s="141"/>
      <c r="G44" s="142"/>
      <c r="H44" s="142"/>
      <c r="I44" s="143"/>
    </row>
    <row r="45" spans="6:9">
      <c r="F45" s="141"/>
      <c r="G45" s="142"/>
      <c r="H45" s="142"/>
      <c r="I45" s="143"/>
    </row>
    <row r="46" spans="6:9">
      <c r="F46" s="141"/>
      <c r="G46" s="142"/>
      <c r="H46" s="142"/>
      <c r="I46" s="143"/>
    </row>
    <row r="47" spans="6:9">
      <c r="F47" s="141"/>
      <c r="G47" s="142"/>
      <c r="H47" s="142"/>
      <c r="I47" s="143"/>
    </row>
    <row r="48" spans="6:9">
      <c r="F48" s="141"/>
      <c r="G48" s="142"/>
      <c r="H48" s="142"/>
      <c r="I48" s="143"/>
    </row>
    <row r="49" spans="6:9">
      <c r="F49" s="141"/>
      <c r="G49" s="142"/>
      <c r="H49" s="142"/>
      <c r="I49" s="143"/>
    </row>
    <row r="50" spans="6:9">
      <c r="F50" s="141"/>
      <c r="G50" s="142"/>
      <c r="H50" s="142"/>
      <c r="I50" s="143"/>
    </row>
    <row r="51" spans="6:9">
      <c r="F51" s="141"/>
      <c r="G51" s="142"/>
      <c r="H51" s="142"/>
      <c r="I51" s="143"/>
    </row>
    <row r="52" spans="6:9">
      <c r="F52" s="141"/>
      <c r="G52" s="142"/>
      <c r="H52" s="142"/>
      <c r="I52" s="143"/>
    </row>
    <row r="53" spans="6:9">
      <c r="F53" s="141"/>
      <c r="G53" s="142"/>
      <c r="H53" s="142"/>
      <c r="I53" s="143"/>
    </row>
    <row r="54" spans="6:9">
      <c r="F54" s="141"/>
      <c r="G54" s="142"/>
      <c r="H54" s="142"/>
      <c r="I54" s="143"/>
    </row>
    <row r="55" spans="6:9">
      <c r="F55" s="141"/>
      <c r="G55" s="142"/>
      <c r="H55" s="142"/>
      <c r="I55" s="143"/>
    </row>
    <row r="56" spans="6:9">
      <c r="F56" s="141"/>
      <c r="G56" s="142"/>
      <c r="H56" s="142"/>
      <c r="I56" s="143"/>
    </row>
    <row r="57" spans="6:9">
      <c r="F57" s="141"/>
      <c r="G57" s="142"/>
      <c r="H57" s="142"/>
      <c r="I57" s="143"/>
    </row>
    <row r="58" spans="6:9">
      <c r="F58" s="141"/>
      <c r="G58" s="142"/>
      <c r="H58" s="142"/>
      <c r="I58" s="143"/>
    </row>
    <row r="59" spans="6:9">
      <c r="F59" s="141"/>
      <c r="G59" s="142"/>
      <c r="H59" s="142"/>
      <c r="I59" s="143"/>
    </row>
    <row r="60" spans="6:9">
      <c r="F60" s="141"/>
      <c r="G60" s="142"/>
      <c r="H60" s="142"/>
      <c r="I60" s="143"/>
    </row>
    <row r="61" spans="6:9">
      <c r="F61" s="141"/>
      <c r="G61" s="142"/>
      <c r="H61" s="142"/>
      <c r="I61" s="143"/>
    </row>
    <row r="62" spans="6:9">
      <c r="F62" s="141"/>
      <c r="G62" s="142"/>
      <c r="H62" s="142"/>
      <c r="I62" s="143"/>
    </row>
    <row r="63" spans="6:9">
      <c r="F63" s="141"/>
      <c r="G63" s="142"/>
      <c r="H63" s="142"/>
      <c r="I63" s="143"/>
    </row>
    <row r="64" spans="6:9">
      <c r="F64" s="141"/>
      <c r="G64" s="142"/>
      <c r="H64" s="142"/>
      <c r="I64" s="143"/>
    </row>
    <row r="65" spans="6:9">
      <c r="F65" s="141"/>
      <c r="G65" s="142"/>
      <c r="H65" s="142"/>
      <c r="I65" s="143"/>
    </row>
    <row r="66" spans="6:9">
      <c r="F66" s="141"/>
      <c r="G66" s="142"/>
      <c r="H66" s="142"/>
      <c r="I66" s="143"/>
    </row>
    <row r="67" spans="6:9">
      <c r="F67" s="141"/>
      <c r="G67" s="142"/>
      <c r="H67" s="142"/>
      <c r="I67" s="143"/>
    </row>
    <row r="68" spans="6:9">
      <c r="F68" s="141"/>
      <c r="G68" s="142"/>
      <c r="H68" s="142"/>
      <c r="I68" s="143"/>
    </row>
    <row r="69" spans="6:9">
      <c r="F69" s="141"/>
      <c r="G69" s="142"/>
      <c r="H69" s="142"/>
      <c r="I69" s="143"/>
    </row>
    <row r="70" spans="6:9">
      <c r="F70" s="141"/>
      <c r="G70" s="142"/>
      <c r="H70" s="142"/>
      <c r="I70" s="143"/>
    </row>
    <row r="71" spans="6:9">
      <c r="F71" s="141"/>
      <c r="G71" s="142"/>
      <c r="H71" s="142"/>
      <c r="I71" s="143"/>
    </row>
    <row r="72" spans="6:9">
      <c r="F72" s="141"/>
      <c r="G72" s="142"/>
      <c r="H72" s="142"/>
      <c r="I72" s="143"/>
    </row>
    <row r="73" spans="6:9">
      <c r="F73" s="141"/>
      <c r="G73" s="142"/>
      <c r="H73" s="142"/>
      <c r="I73" s="143"/>
    </row>
    <row r="74" spans="6:9">
      <c r="F74" s="141"/>
      <c r="G74" s="142"/>
      <c r="H74" s="142"/>
      <c r="I74" s="143"/>
    </row>
    <row r="75" spans="6:9">
      <c r="F75" s="141"/>
      <c r="G75" s="142"/>
      <c r="H75" s="142"/>
      <c r="I75" s="143"/>
    </row>
    <row r="76" spans="6:9">
      <c r="F76" s="141"/>
      <c r="G76" s="142"/>
      <c r="H76" s="142"/>
      <c r="I76" s="143"/>
    </row>
    <row r="77" spans="6:9">
      <c r="F77" s="141"/>
      <c r="G77" s="142"/>
      <c r="H77" s="142"/>
      <c r="I77" s="143"/>
    </row>
    <row r="78" spans="6:9">
      <c r="F78" s="141"/>
      <c r="G78" s="142"/>
      <c r="H78" s="142"/>
      <c r="I78" s="143"/>
    </row>
  </sheetData>
  <mergeCells count="4">
    <mergeCell ref="A1:B1"/>
    <mergeCell ref="A2:B2"/>
    <mergeCell ref="G2:I2"/>
    <mergeCell ref="H27:I27"/>
  </mergeCells>
  <phoneticPr fontId="0" type="noConversion"/>
  <pageMargins left="0.59055118110236227" right="0.39370078740157483" top="0.59055118110236227" bottom="0.59055118110236227" header="0.19685039370078741" footer="0.19685039370078741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D128"/>
  <sheetViews>
    <sheetView showGridLines="0" showZeros="0" tabSelected="1" zoomScaleNormal="100" workbookViewId="0">
      <selection activeCell="I3" sqref="I3"/>
    </sheetView>
  </sheetViews>
  <sheetFormatPr defaultRowHeight="12.75"/>
  <cols>
    <col min="1" max="1" width="4.42578125" style="144" customWidth="1"/>
    <col min="2" max="2" width="11.5703125" style="144" customWidth="1"/>
    <col min="3" max="3" width="40.42578125" style="144" customWidth="1"/>
    <col min="4" max="4" width="5.5703125" style="144" customWidth="1"/>
    <col min="5" max="5" width="8.5703125" style="152" customWidth="1"/>
    <col min="6" max="6" width="9.85546875" style="144" customWidth="1"/>
    <col min="7" max="7" width="13.85546875" style="144" customWidth="1"/>
    <col min="8" max="11" width="11.140625" style="144" customWidth="1"/>
    <col min="12" max="12" width="75.42578125" style="144" customWidth="1"/>
    <col min="13" max="13" width="45.28515625" style="144" customWidth="1"/>
    <col min="14" max="14" width="75.42578125" style="144" customWidth="1"/>
    <col min="15" max="15" width="45.28515625" style="144" customWidth="1"/>
    <col min="16" max="16384" width="9.140625" style="144"/>
  </cols>
  <sheetData>
    <row r="1" spans="1:82" ht="15.75">
      <c r="A1" s="223" t="s">
        <v>0</v>
      </c>
      <c r="B1" s="223"/>
      <c r="C1" s="223"/>
      <c r="D1" s="223"/>
      <c r="E1" s="223"/>
      <c r="F1" s="223"/>
      <c r="G1" s="223"/>
    </row>
    <row r="2" spans="1:82" ht="14.25" customHeight="1" thickBot="1">
      <c r="B2" s="145"/>
      <c r="C2" s="146"/>
      <c r="D2" s="146"/>
      <c r="E2" s="147"/>
      <c r="F2" s="146"/>
      <c r="G2" s="146"/>
    </row>
    <row r="3" spans="1:82" ht="13.5" thickTop="1">
      <c r="A3" s="214" t="s">
        <v>48</v>
      </c>
      <c r="B3" s="215"/>
      <c r="C3" s="95" t="str">
        <f>CONCATENATE(cislostavby," ",nazevstavby)</f>
        <v>9500040 Komunikace III/38522 v obci Březina-oprava povrchu</v>
      </c>
      <c r="D3" s="96"/>
      <c r="E3" s="148" t="s">
        <v>64</v>
      </c>
      <c r="F3" s="149">
        <f>Rekapitulace!H1</f>
        <v>0</v>
      </c>
      <c r="G3" s="150"/>
    </row>
    <row r="4" spans="1:82" ht="13.5" thickBot="1">
      <c r="A4" s="224" t="s">
        <v>50</v>
      </c>
      <c r="B4" s="217"/>
      <c r="C4" s="101" t="str">
        <f>CONCATENATE(cisloobjektu," ",nazevobjektu)</f>
        <v>01 Oprava povrchu komunikace</v>
      </c>
      <c r="D4" s="102"/>
      <c r="E4" s="225">
        <f>Rekapitulace!G2</f>
        <v>0</v>
      </c>
      <c r="F4" s="226"/>
      <c r="G4" s="227"/>
    </row>
    <row r="5" spans="1:82" ht="13.5" thickTop="1">
      <c r="A5" s="151"/>
      <c r="G5" s="153"/>
    </row>
    <row r="6" spans="1:82" ht="22.5">
      <c r="A6" s="154" t="s">
        <v>65</v>
      </c>
      <c r="B6" s="155" t="s">
        <v>66</v>
      </c>
      <c r="C6" s="155" t="s">
        <v>67</v>
      </c>
      <c r="D6" s="155" t="s">
        <v>68</v>
      </c>
      <c r="E6" s="156" t="s">
        <v>69</v>
      </c>
      <c r="F6" s="155" t="s">
        <v>70</v>
      </c>
      <c r="G6" s="157" t="s">
        <v>71</v>
      </c>
      <c r="H6" s="158" t="s">
        <v>72</v>
      </c>
      <c r="I6" s="158" t="s">
        <v>73</v>
      </c>
      <c r="J6" s="158" t="s">
        <v>74</v>
      </c>
      <c r="K6" s="158" t="s">
        <v>75</v>
      </c>
    </row>
    <row r="7" spans="1:82">
      <c r="A7" s="159" t="s">
        <v>76</v>
      </c>
      <c r="B7" s="160" t="s">
        <v>77</v>
      </c>
      <c r="C7" s="161" t="s">
        <v>78</v>
      </c>
      <c r="D7" s="162"/>
      <c r="E7" s="163"/>
      <c r="F7" s="163"/>
      <c r="G7" s="164"/>
      <c r="H7" s="165"/>
      <c r="I7" s="166"/>
      <c r="J7" s="165"/>
      <c r="K7" s="166"/>
      <c r="Q7" s="167">
        <v>1</v>
      </c>
    </row>
    <row r="8" spans="1:82" ht="22.5">
      <c r="A8" s="168">
        <v>2</v>
      </c>
      <c r="B8" s="169" t="s">
        <v>86</v>
      </c>
      <c r="C8" s="170" t="s">
        <v>87</v>
      </c>
      <c r="D8" s="171" t="s">
        <v>88</v>
      </c>
      <c r="E8" s="172">
        <v>74.2</v>
      </c>
      <c r="F8" s="172"/>
      <c r="G8" s="173">
        <f>E8*F8</f>
        <v>0</v>
      </c>
      <c r="H8" s="174">
        <v>0</v>
      </c>
      <c r="I8" s="174">
        <f>E8*H8</f>
        <v>0</v>
      </c>
      <c r="J8" s="174">
        <v>-3.5999999999999997E-2</v>
      </c>
      <c r="K8" s="174">
        <f>E8*J8</f>
        <v>-2.6711999999999998</v>
      </c>
      <c r="Q8" s="167">
        <v>2</v>
      </c>
      <c r="AA8" s="144">
        <v>1</v>
      </c>
      <c r="AB8" s="144">
        <v>1</v>
      </c>
      <c r="AC8" s="144">
        <v>1</v>
      </c>
      <c r="BB8" s="144">
        <v>1</v>
      </c>
      <c r="BC8" s="144">
        <f>IF(BB8=1,G8,0)</f>
        <v>0</v>
      </c>
      <c r="BD8" s="144">
        <f>IF(BB8=2,G8,0)</f>
        <v>0</v>
      </c>
      <c r="BE8" s="144">
        <f>IF(BB8=3,G8,0)</f>
        <v>0</v>
      </c>
      <c r="BF8" s="144">
        <f>IF(BB8=4,G8,0)</f>
        <v>0</v>
      </c>
      <c r="BG8" s="144">
        <f>IF(BB8=5,G8,0)</f>
        <v>0</v>
      </c>
      <c r="CA8" s="144">
        <v>1</v>
      </c>
      <c r="CB8" s="144">
        <v>1</v>
      </c>
      <c r="CC8" s="167"/>
      <c r="CD8" s="167"/>
    </row>
    <row r="9" spans="1:82">
      <c r="A9" s="175"/>
      <c r="B9" s="176"/>
      <c r="C9" s="228" t="s">
        <v>89</v>
      </c>
      <c r="D9" s="229"/>
      <c r="E9" s="178">
        <v>32.799999999999997</v>
      </c>
      <c r="F9" s="179"/>
      <c r="G9" s="180"/>
      <c r="H9" s="181"/>
      <c r="I9" s="182"/>
      <c r="J9" s="181"/>
      <c r="K9" s="182"/>
      <c r="M9" s="177" t="s">
        <v>89</v>
      </c>
      <c r="O9" s="177"/>
      <c r="Q9" s="167"/>
    </row>
    <row r="10" spans="1:82">
      <c r="A10" s="175"/>
      <c r="B10" s="176"/>
      <c r="C10" s="228" t="s">
        <v>90</v>
      </c>
      <c r="D10" s="229"/>
      <c r="E10" s="178">
        <v>41.4</v>
      </c>
      <c r="F10" s="179"/>
      <c r="G10" s="180"/>
      <c r="H10" s="181"/>
      <c r="I10" s="182"/>
      <c r="J10" s="181"/>
      <c r="K10" s="182"/>
      <c r="M10" s="177" t="s">
        <v>90</v>
      </c>
      <c r="O10" s="177"/>
      <c r="Q10" s="167"/>
    </row>
    <row r="11" spans="1:82">
      <c r="A11" s="183"/>
      <c r="B11" s="184" t="s">
        <v>80</v>
      </c>
      <c r="C11" s="185" t="str">
        <f>CONCATENATE(B7," ",C7)</f>
        <v>1 Zemní práce</v>
      </c>
      <c r="D11" s="186"/>
      <c r="E11" s="187"/>
      <c r="F11" s="188"/>
      <c r="G11" s="189">
        <f>SUM(G7:G10)</f>
        <v>0</v>
      </c>
      <c r="H11" s="190"/>
      <c r="I11" s="191">
        <f>SUM(I7:I10)</f>
        <v>0</v>
      </c>
      <c r="J11" s="190"/>
      <c r="K11" s="191">
        <f>SUM(K7:K10)</f>
        <v>-2.6711999999999998</v>
      </c>
      <c r="Q11" s="167">
        <v>4</v>
      </c>
      <c r="BC11" s="192">
        <f>SUM(BC7:BC10)</f>
        <v>0</v>
      </c>
      <c r="BD11" s="192">
        <f>SUM(BD7:BD10)</f>
        <v>0</v>
      </c>
      <c r="BE11" s="192">
        <f>SUM(BE7:BE10)</f>
        <v>0</v>
      </c>
      <c r="BF11" s="192">
        <f>SUM(BF7:BF10)</f>
        <v>0</v>
      </c>
      <c r="BG11" s="192">
        <f>SUM(BG7:BG10)</f>
        <v>0</v>
      </c>
    </row>
    <row r="12" spans="1:82">
      <c r="A12" s="159" t="s">
        <v>76</v>
      </c>
      <c r="B12" s="160" t="s">
        <v>91</v>
      </c>
      <c r="C12" s="161" t="s">
        <v>92</v>
      </c>
      <c r="D12" s="162"/>
      <c r="E12" s="163"/>
      <c r="F12" s="163"/>
      <c r="G12" s="164"/>
      <c r="H12" s="165"/>
      <c r="I12" s="166"/>
      <c r="J12" s="165"/>
      <c r="K12" s="166"/>
      <c r="Q12" s="167">
        <v>1</v>
      </c>
    </row>
    <row r="13" spans="1:82">
      <c r="A13" s="168">
        <v>3</v>
      </c>
      <c r="B13" s="169" t="s">
        <v>93</v>
      </c>
      <c r="C13" s="170" t="s">
        <v>94</v>
      </c>
      <c r="D13" s="171" t="s">
        <v>88</v>
      </c>
      <c r="E13" s="172">
        <v>1450.8</v>
      </c>
      <c r="F13" s="172"/>
      <c r="G13" s="173">
        <f>E13*F13</f>
        <v>0</v>
      </c>
      <c r="H13" s="174">
        <v>0.12966</v>
      </c>
      <c r="I13" s="174">
        <f>E13*H13</f>
        <v>188.11072799999999</v>
      </c>
      <c r="J13" s="174">
        <v>0</v>
      </c>
      <c r="K13" s="174">
        <f>E13*J13</f>
        <v>0</v>
      </c>
      <c r="Q13" s="167">
        <v>2</v>
      </c>
      <c r="AA13" s="144">
        <v>1</v>
      </c>
      <c r="AB13" s="144">
        <v>1</v>
      </c>
      <c r="AC13" s="144">
        <v>1</v>
      </c>
      <c r="BB13" s="144">
        <v>1</v>
      </c>
      <c r="BC13" s="144">
        <f>IF(BB13=1,G13,0)</f>
        <v>0</v>
      </c>
      <c r="BD13" s="144">
        <f>IF(BB13=2,G13,0)</f>
        <v>0</v>
      </c>
      <c r="BE13" s="144">
        <f>IF(BB13=3,G13,0)</f>
        <v>0</v>
      </c>
      <c r="BF13" s="144">
        <f>IF(BB13=4,G13,0)</f>
        <v>0</v>
      </c>
      <c r="BG13" s="144">
        <f>IF(BB13=5,G13,0)</f>
        <v>0</v>
      </c>
      <c r="CA13" s="144">
        <v>1</v>
      </c>
      <c r="CB13" s="144">
        <v>1</v>
      </c>
      <c r="CC13" s="167"/>
      <c r="CD13" s="167"/>
    </row>
    <row r="14" spans="1:82">
      <c r="A14" s="175"/>
      <c r="B14" s="176"/>
      <c r="C14" s="228" t="s">
        <v>95</v>
      </c>
      <c r="D14" s="229"/>
      <c r="E14" s="178">
        <v>1450.8</v>
      </c>
      <c r="F14" s="179"/>
      <c r="G14" s="180"/>
      <c r="H14" s="181"/>
      <c r="I14" s="182"/>
      <c r="J14" s="181"/>
      <c r="K14" s="182"/>
      <c r="M14" s="177" t="s">
        <v>95</v>
      </c>
      <c r="O14" s="177"/>
      <c r="Q14" s="167"/>
    </row>
    <row r="15" spans="1:82">
      <c r="A15" s="168">
        <v>4</v>
      </c>
      <c r="B15" s="169" t="s">
        <v>149</v>
      </c>
      <c r="C15" s="170" t="s">
        <v>96</v>
      </c>
      <c r="D15" s="171" t="s">
        <v>88</v>
      </c>
      <c r="E15" s="172">
        <v>1554.3</v>
      </c>
      <c r="F15" s="172"/>
      <c r="G15" s="173">
        <f>E15*F15</f>
        <v>0</v>
      </c>
      <c r="H15" s="174">
        <v>2.7999999999999998E-4</v>
      </c>
      <c r="I15" s="174">
        <f>E15*H15</f>
        <v>0.43520399999999992</v>
      </c>
      <c r="J15" s="174">
        <v>0</v>
      </c>
      <c r="K15" s="174">
        <f>E15*J15</f>
        <v>0</v>
      </c>
      <c r="Q15" s="167">
        <v>2</v>
      </c>
      <c r="AA15" s="144">
        <v>12</v>
      </c>
      <c r="AB15" s="144">
        <v>0</v>
      </c>
      <c r="AC15" s="144">
        <v>1</v>
      </c>
      <c r="BB15" s="144">
        <v>1</v>
      </c>
      <c r="BC15" s="144">
        <f>IF(BB15=1,G15,0)</f>
        <v>0</v>
      </c>
      <c r="BD15" s="144">
        <f>IF(BB15=2,G15,0)</f>
        <v>0</v>
      </c>
      <c r="BE15" s="144">
        <f>IF(BB15=3,G15,0)</f>
        <v>0</v>
      </c>
      <c r="BF15" s="144">
        <f>IF(BB15=4,G15,0)</f>
        <v>0</v>
      </c>
      <c r="BG15" s="144">
        <f>IF(BB15=5,G15,0)</f>
        <v>0</v>
      </c>
      <c r="CA15" s="144">
        <v>12</v>
      </c>
      <c r="CB15" s="144">
        <v>0</v>
      </c>
      <c r="CC15" s="167"/>
      <c r="CD15" s="167"/>
    </row>
    <row r="16" spans="1:82">
      <c r="A16" s="175"/>
      <c r="B16" s="176"/>
      <c r="C16" s="228" t="s">
        <v>97</v>
      </c>
      <c r="D16" s="229"/>
      <c r="E16" s="178">
        <v>32.799999999999997</v>
      </c>
      <c r="F16" s="179"/>
      <c r="G16" s="180"/>
      <c r="H16" s="181"/>
      <c r="I16" s="182"/>
      <c r="J16" s="181"/>
      <c r="K16" s="182"/>
      <c r="M16" s="177" t="s">
        <v>97</v>
      </c>
      <c r="O16" s="177"/>
      <c r="Q16" s="167"/>
    </row>
    <row r="17" spans="1:82">
      <c r="A17" s="175"/>
      <c r="B17" s="176"/>
      <c r="C17" s="228" t="s">
        <v>98</v>
      </c>
      <c r="D17" s="229"/>
      <c r="E17" s="178">
        <v>41.4</v>
      </c>
      <c r="F17" s="179"/>
      <c r="G17" s="180"/>
      <c r="H17" s="181"/>
      <c r="I17" s="182"/>
      <c r="J17" s="181"/>
      <c r="K17" s="182"/>
      <c r="M17" s="177" t="s">
        <v>98</v>
      </c>
      <c r="O17" s="177"/>
      <c r="Q17" s="167"/>
    </row>
    <row r="18" spans="1:82">
      <c r="A18" s="175"/>
      <c r="B18" s="176"/>
      <c r="C18" s="228" t="s">
        <v>99</v>
      </c>
      <c r="D18" s="229"/>
      <c r="E18" s="178">
        <v>1450.8</v>
      </c>
      <c r="F18" s="179"/>
      <c r="G18" s="180"/>
      <c r="H18" s="181"/>
      <c r="I18" s="182"/>
      <c r="J18" s="181"/>
      <c r="K18" s="182"/>
      <c r="M18" s="177" t="s">
        <v>99</v>
      </c>
      <c r="O18" s="177"/>
      <c r="Q18" s="167"/>
    </row>
    <row r="19" spans="1:82">
      <c r="A19" s="175"/>
      <c r="B19" s="176"/>
      <c r="C19" s="228" t="s">
        <v>100</v>
      </c>
      <c r="D19" s="229"/>
      <c r="E19" s="178">
        <v>29.3</v>
      </c>
      <c r="F19" s="179"/>
      <c r="G19" s="180"/>
      <c r="H19" s="181"/>
      <c r="I19" s="182"/>
      <c r="J19" s="181"/>
      <c r="K19" s="182"/>
      <c r="M19" s="177" t="s">
        <v>100</v>
      </c>
      <c r="O19" s="177"/>
      <c r="Q19" s="167"/>
    </row>
    <row r="20" spans="1:82" ht="22.5">
      <c r="A20" s="168">
        <v>5</v>
      </c>
      <c r="B20" s="169" t="s">
        <v>150</v>
      </c>
      <c r="C20" s="170" t="s">
        <v>101</v>
      </c>
      <c r="D20" s="171" t="s">
        <v>88</v>
      </c>
      <c r="E20" s="172">
        <v>103.5</v>
      </c>
      <c r="F20" s="172"/>
      <c r="G20" s="173">
        <f>E20*F20</f>
        <v>0</v>
      </c>
      <c r="H20" s="174">
        <v>6.4829999999999999E-2</v>
      </c>
      <c r="I20" s="174">
        <f>E20*H20</f>
        <v>6.709905</v>
      </c>
      <c r="J20" s="174">
        <v>0</v>
      </c>
      <c r="K20" s="174">
        <f>E20*J20</f>
        <v>0</v>
      </c>
      <c r="Q20" s="167">
        <v>2</v>
      </c>
      <c r="AA20" s="144">
        <v>12</v>
      </c>
      <c r="AB20" s="144">
        <v>0</v>
      </c>
      <c r="AC20" s="144">
        <v>7</v>
      </c>
      <c r="BB20" s="144">
        <v>1</v>
      </c>
      <c r="BC20" s="144">
        <f>IF(BB20=1,G20,0)</f>
        <v>0</v>
      </c>
      <c r="BD20" s="144">
        <f>IF(BB20=2,G20,0)</f>
        <v>0</v>
      </c>
      <c r="BE20" s="144">
        <f>IF(BB20=3,G20,0)</f>
        <v>0</v>
      </c>
      <c r="BF20" s="144">
        <f>IF(BB20=4,G20,0)</f>
        <v>0</v>
      </c>
      <c r="BG20" s="144">
        <f>IF(BB20=5,G20,0)</f>
        <v>0</v>
      </c>
      <c r="CA20" s="144">
        <v>12</v>
      </c>
      <c r="CB20" s="144">
        <v>0</v>
      </c>
      <c r="CC20" s="167"/>
      <c r="CD20" s="167"/>
    </row>
    <row r="21" spans="1:82">
      <c r="A21" s="175"/>
      <c r="B21" s="176"/>
      <c r="C21" s="228" t="s">
        <v>97</v>
      </c>
      <c r="D21" s="229"/>
      <c r="E21" s="178">
        <v>32.799999999999997</v>
      </c>
      <c r="F21" s="179"/>
      <c r="G21" s="180"/>
      <c r="H21" s="181"/>
      <c r="I21" s="182"/>
      <c r="J21" s="181"/>
      <c r="K21" s="182"/>
      <c r="M21" s="177" t="s">
        <v>97</v>
      </c>
      <c r="O21" s="177"/>
      <c r="Q21" s="167"/>
    </row>
    <row r="22" spans="1:82">
      <c r="A22" s="175"/>
      <c r="B22" s="176"/>
      <c r="C22" s="228" t="s">
        <v>98</v>
      </c>
      <c r="D22" s="229"/>
      <c r="E22" s="178">
        <v>41.4</v>
      </c>
      <c r="F22" s="179"/>
      <c r="G22" s="180"/>
      <c r="H22" s="181"/>
      <c r="I22" s="182"/>
      <c r="J22" s="181"/>
      <c r="K22" s="182"/>
      <c r="M22" s="177" t="s">
        <v>98</v>
      </c>
      <c r="O22" s="177"/>
      <c r="Q22" s="167"/>
    </row>
    <row r="23" spans="1:82">
      <c r="A23" s="175"/>
      <c r="B23" s="176"/>
      <c r="C23" s="228" t="s">
        <v>100</v>
      </c>
      <c r="D23" s="229"/>
      <c r="E23" s="178">
        <v>29.3</v>
      </c>
      <c r="F23" s="179"/>
      <c r="G23" s="180"/>
      <c r="H23" s="181"/>
      <c r="I23" s="182"/>
      <c r="J23" s="181"/>
      <c r="K23" s="182"/>
      <c r="M23" s="177" t="s">
        <v>100</v>
      </c>
      <c r="O23" s="177"/>
      <c r="Q23" s="167"/>
    </row>
    <row r="24" spans="1:82">
      <c r="A24" s="168">
        <v>6</v>
      </c>
      <c r="B24" s="169" t="s">
        <v>151</v>
      </c>
      <c r="C24" s="170" t="s">
        <v>102</v>
      </c>
      <c r="D24" s="171" t="s">
        <v>88</v>
      </c>
      <c r="E24" s="172">
        <v>1450.8</v>
      </c>
      <c r="F24" s="172"/>
      <c r="G24" s="173">
        <f>E24*F24</f>
        <v>0</v>
      </c>
      <c r="H24" s="174">
        <v>5.1865000000000001E-2</v>
      </c>
      <c r="I24" s="174">
        <f>E24*H24</f>
        <v>75.245741999999993</v>
      </c>
      <c r="J24" s="174">
        <v>0</v>
      </c>
      <c r="K24" s="174">
        <f>E24*J24</f>
        <v>0</v>
      </c>
      <c r="Q24" s="167">
        <v>2</v>
      </c>
      <c r="AA24" s="144">
        <v>12</v>
      </c>
      <c r="AB24" s="144">
        <v>0</v>
      </c>
      <c r="AC24" s="144">
        <v>9</v>
      </c>
      <c r="BB24" s="144">
        <v>1</v>
      </c>
      <c r="BC24" s="144">
        <f>IF(BB24=1,G24,0)</f>
        <v>0</v>
      </c>
      <c r="BD24" s="144">
        <f>IF(BB24=2,G24,0)</f>
        <v>0</v>
      </c>
      <c r="BE24" s="144">
        <f>IF(BB24=3,G24,0)</f>
        <v>0</v>
      </c>
      <c r="BF24" s="144">
        <f>IF(BB24=4,G24,0)</f>
        <v>0</v>
      </c>
      <c r="BG24" s="144">
        <f>IF(BB24=5,G24,0)</f>
        <v>0</v>
      </c>
      <c r="CA24" s="144">
        <v>12</v>
      </c>
      <c r="CB24" s="144">
        <v>0</v>
      </c>
      <c r="CC24" s="167"/>
      <c r="CD24" s="167"/>
    </row>
    <row r="25" spans="1:82">
      <c r="A25" s="175"/>
      <c r="B25" s="176"/>
      <c r="C25" s="228" t="s">
        <v>103</v>
      </c>
      <c r="D25" s="229"/>
      <c r="E25" s="178">
        <v>1450.8</v>
      </c>
      <c r="F25" s="179"/>
      <c r="G25" s="180"/>
      <c r="H25" s="181"/>
      <c r="I25" s="182"/>
      <c r="J25" s="181"/>
      <c r="K25" s="182"/>
      <c r="M25" s="177" t="s">
        <v>103</v>
      </c>
      <c r="O25" s="177"/>
      <c r="Q25" s="167"/>
    </row>
    <row r="26" spans="1:82">
      <c r="A26" s="168">
        <v>7</v>
      </c>
      <c r="B26" s="169" t="s">
        <v>152</v>
      </c>
      <c r="C26" s="170" t="s">
        <v>104</v>
      </c>
      <c r="D26" s="171" t="s">
        <v>105</v>
      </c>
      <c r="E26" s="172">
        <v>60.72</v>
      </c>
      <c r="F26" s="172"/>
      <c r="G26" s="173">
        <f>E26*F26</f>
        <v>0</v>
      </c>
      <c r="H26" s="174">
        <v>3.5999999999999999E-3</v>
      </c>
      <c r="I26" s="174">
        <f>E26*H26</f>
        <v>0.21859199999999998</v>
      </c>
      <c r="J26" s="174">
        <v>0</v>
      </c>
      <c r="K26" s="174">
        <f>E26*J26</f>
        <v>0</v>
      </c>
      <c r="Q26" s="167">
        <v>2</v>
      </c>
      <c r="AA26" s="144">
        <v>12</v>
      </c>
      <c r="AB26" s="144">
        <v>0</v>
      </c>
      <c r="AC26" s="144">
        <v>2</v>
      </c>
      <c r="BB26" s="144">
        <v>1</v>
      </c>
      <c r="BC26" s="144">
        <f>IF(BB26=1,G26,0)</f>
        <v>0</v>
      </c>
      <c r="BD26" s="144">
        <f>IF(BB26=2,G26,0)</f>
        <v>0</v>
      </c>
      <c r="BE26" s="144">
        <f>IF(BB26=3,G26,0)</f>
        <v>0</v>
      </c>
      <c r="BF26" s="144">
        <f>IF(BB26=4,G26,0)</f>
        <v>0</v>
      </c>
      <c r="BG26" s="144">
        <f>IF(BB26=5,G26,0)</f>
        <v>0</v>
      </c>
      <c r="CA26" s="144">
        <v>12</v>
      </c>
      <c r="CB26" s="144">
        <v>0</v>
      </c>
      <c r="CC26" s="167"/>
      <c r="CD26" s="167"/>
    </row>
    <row r="27" spans="1:82">
      <c r="A27" s="175"/>
      <c r="B27" s="176"/>
      <c r="C27" s="228" t="s">
        <v>106</v>
      </c>
      <c r="D27" s="229"/>
      <c r="E27" s="178">
        <v>6.5</v>
      </c>
      <c r="F27" s="179"/>
      <c r="G27" s="180"/>
      <c r="H27" s="181"/>
      <c r="I27" s="182"/>
      <c r="J27" s="181"/>
      <c r="K27" s="182"/>
      <c r="M27" s="177" t="s">
        <v>106</v>
      </c>
      <c r="O27" s="177"/>
      <c r="Q27" s="167"/>
    </row>
    <row r="28" spans="1:82">
      <c r="A28" s="175"/>
      <c r="B28" s="176"/>
      <c r="C28" s="228" t="s">
        <v>107</v>
      </c>
      <c r="D28" s="229"/>
      <c r="E28" s="178">
        <v>8.2200000000000006</v>
      </c>
      <c r="F28" s="179"/>
      <c r="G28" s="180"/>
      <c r="H28" s="181"/>
      <c r="I28" s="182"/>
      <c r="J28" s="181"/>
      <c r="K28" s="182"/>
      <c r="M28" s="177" t="s">
        <v>107</v>
      </c>
      <c r="O28" s="177"/>
      <c r="Q28" s="167"/>
    </row>
    <row r="29" spans="1:82">
      <c r="A29" s="175"/>
      <c r="B29" s="176"/>
      <c r="C29" s="228" t="s">
        <v>108</v>
      </c>
      <c r="D29" s="229"/>
      <c r="E29" s="178">
        <v>46</v>
      </c>
      <c r="F29" s="179"/>
      <c r="G29" s="180"/>
      <c r="H29" s="181"/>
      <c r="I29" s="182"/>
      <c r="J29" s="181"/>
      <c r="K29" s="182"/>
      <c r="M29" s="177" t="s">
        <v>108</v>
      </c>
      <c r="O29" s="177"/>
      <c r="Q29" s="167"/>
    </row>
    <row r="30" spans="1:82">
      <c r="A30" s="183"/>
      <c r="B30" s="184" t="s">
        <v>80</v>
      </c>
      <c r="C30" s="185" t="str">
        <f>CONCATENATE(B12," ",C12)</f>
        <v>5 Komunikace</v>
      </c>
      <c r="D30" s="186"/>
      <c r="E30" s="187"/>
      <c r="F30" s="188"/>
      <c r="G30" s="189">
        <f>SUM(G12:G29)</f>
        <v>0</v>
      </c>
      <c r="H30" s="190"/>
      <c r="I30" s="191">
        <f>SUM(I12:I29)</f>
        <v>270.72017099999999</v>
      </c>
      <c r="J30" s="190"/>
      <c r="K30" s="191">
        <f>SUM(K12:K29)</f>
        <v>0</v>
      </c>
      <c r="Q30" s="167">
        <v>4</v>
      </c>
      <c r="BC30" s="192">
        <f>SUM(BC12:BC29)</f>
        <v>0</v>
      </c>
      <c r="BD30" s="192">
        <f>SUM(BD12:BD29)</f>
        <v>0</v>
      </c>
      <c r="BE30" s="192">
        <f>SUM(BE12:BE29)</f>
        <v>0</v>
      </c>
      <c r="BF30" s="192">
        <f>SUM(BF12:BF29)</f>
        <v>0</v>
      </c>
      <c r="BG30" s="192">
        <f>SUM(BG12:BG29)</f>
        <v>0</v>
      </c>
    </row>
    <row r="31" spans="1:82">
      <c r="A31" s="159" t="s">
        <v>76</v>
      </c>
      <c r="B31" s="160" t="s">
        <v>109</v>
      </c>
      <c r="C31" s="161" t="s">
        <v>110</v>
      </c>
      <c r="D31" s="162"/>
      <c r="E31" s="163"/>
      <c r="F31" s="163"/>
      <c r="G31" s="164"/>
      <c r="H31" s="165"/>
      <c r="I31" s="166"/>
      <c r="J31" s="165"/>
      <c r="K31" s="166"/>
      <c r="Q31" s="167">
        <v>1</v>
      </c>
    </row>
    <row r="32" spans="1:82">
      <c r="A32" s="168">
        <v>8</v>
      </c>
      <c r="B32" s="169" t="s">
        <v>111</v>
      </c>
      <c r="C32" s="170" t="s">
        <v>112</v>
      </c>
      <c r="D32" s="171" t="s">
        <v>113</v>
      </c>
      <c r="E32" s="172">
        <v>4</v>
      </c>
      <c r="F32" s="172"/>
      <c r="G32" s="173">
        <f>E32*F32</f>
        <v>0</v>
      </c>
      <c r="H32" s="174">
        <v>0.43381999999999998</v>
      </c>
      <c r="I32" s="174">
        <f>E32*H32</f>
        <v>1.7352799999999999</v>
      </c>
      <c r="J32" s="174">
        <v>0</v>
      </c>
      <c r="K32" s="174">
        <f>E32*J32</f>
        <v>0</v>
      </c>
      <c r="Q32" s="167">
        <v>2</v>
      </c>
      <c r="AA32" s="144">
        <v>1</v>
      </c>
      <c r="AB32" s="144">
        <v>1</v>
      </c>
      <c r="AC32" s="144">
        <v>1</v>
      </c>
      <c r="BB32" s="144">
        <v>1</v>
      </c>
      <c r="BC32" s="144">
        <f>IF(BB32=1,G32,0)</f>
        <v>0</v>
      </c>
      <c r="BD32" s="144">
        <f>IF(BB32=2,G32,0)</f>
        <v>0</v>
      </c>
      <c r="BE32" s="144">
        <f>IF(BB32=3,G32,0)</f>
        <v>0</v>
      </c>
      <c r="BF32" s="144">
        <f>IF(BB32=4,G32,0)</f>
        <v>0</v>
      </c>
      <c r="BG32" s="144">
        <f>IF(BB32=5,G32,0)</f>
        <v>0</v>
      </c>
      <c r="CA32" s="144">
        <v>1</v>
      </c>
      <c r="CB32" s="144">
        <v>1</v>
      </c>
      <c r="CC32" s="167"/>
      <c r="CD32" s="167"/>
    </row>
    <row r="33" spans="1:82">
      <c r="A33" s="183"/>
      <c r="B33" s="184" t="s">
        <v>80</v>
      </c>
      <c r="C33" s="185" t="str">
        <f>CONCATENATE(B31," ",C31)</f>
        <v>8 Trubní vedení</v>
      </c>
      <c r="D33" s="186"/>
      <c r="E33" s="187"/>
      <c r="F33" s="188"/>
      <c r="G33" s="189">
        <f>SUM(G31:G32)</f>
        <v>0</v>
      </c>
      <c r="H33" s="190"/>
      <c r="I33" s="191">
        <f>SUM(I31:I32)</f>
        <v>1.7352799999999999</v>
      </c>
      <c r="J33" s="190"/>
      <c r="K33" s="191">
        <f>SUM(K31:K32)</f>
        <v>0</v>
      </c>
      <c r="Q33" s="167">
        <v>4</v>
      </c>
      <c r="BC33" s="192">
        <f>SUM(BC31:BC32)</f>
        <v>0</v>
      </c>
      <c r="BD33" s="192">
        <f>SUM(BD31:BD32)</f>
        <v>0</v>
      </c>
      <c r="BE33" s="192">
        <f>SUM(BE31:BE32)</f>
        <v>0</v>
      </c>
      <c r="BF33" s="192">
        <f>SUM(BF31:BF32)</f>
        <v>0</v>
      </c>
      <c r="BG33" s="192">
        <f>SUM(BG31:BG32)</f>
        <v>0</v>
      </c>
    </row>
    <row r="34" spans="1:82">
      <c r="A34" s="159" t="s">
        <v>76</v>
      </c>
      <c r="B34" s="160" t="s">
        <v>114</v>
      </c>
      <c r="C34" s="161" t="s">
        <v>115</v>
      </c>
      <c r="D34" s="162"/>
      <c r="E34" s="163"/>
      <c r="F34" s="163"/>
      <c r="G34" s="164"/>
      <c r="H34" s="165"/>
      <c r="I34" s="166"/>
      <c r="J34" s="165"/>
      <c r="K34" s="166"/>
      <c r="Q34" s="167">
        <v>1</v>
      </c>
    </row>
    <row r="35" spans="1:82">
      <c r="A35" s="168">
        <v>9</v>
      </c>
      <c r="B35" s="169" t="s">
        <v>116</v>
      </c>
      <c r="C35" s="170" t="s">
        <v>117</v>
      </c>
      <c r="D35" s="171" t="s">
        <v>105</v>
      </c>
      <c r="E35" s="172">
        <v>14.72</v>
      </c>
      <c r="F35" s="172"/>
      <c r="G35" s="173">
        <f>E35*F35</f>
        <v>0</v>
      </c>
      <c r="H35" s="174">
        <v>0</v>
      </c>
      <c r="I35" s="174">
        <f>E35*H35</f>
        <v>0</v>
      </c>
      <c r="J35" s="174">
        <v>0</v>
      </c>
      <c r="K35" s="174">
        <f>E35*J35</f>
        <v>0</v>
      </c>
      <c r="Q35" s="167">
        <v>2</v>
      </c>
      <c r="AA35" s="144">
        <v>1</v>
      </c>
      <c r="AB35" s="144">
        <v>1</v>
      </c>
      <c r="AC35" s="144">
        <v>1</v>
      </c>
      <c r="BB35" s="144">
        <v>1</v>
      </c>
      <c r="BC35" s="144">
        <f>IF(BB35=1,G35,0)</f>
        <v>0</v>
      </c>
      <c r="BD35" s="144">
        <f>IF(BB35=2,G35,0)</f>
        <v>0</v>
      </c>
      <c r="BE35" s="144">
        <f>IF(BB35=3,G35,0)</f>
        <v>0</v>
      </c>
      <c r="BF35" s="144">
        <f>IF(BB35=4,G35,0)</f>
        <v>0</v>
      </c>
      <c r="BG35" s="144">
        <f>IF(BB35=5,G35,0)</f>
        <v>0</v>
      </c>
      <c r="CA35" s="144">
        <v>1</v>
      </c>
      <c r="CB35" s="144">
        <v>1</v>
      </c>
      <c r="CC35" s="167"/>
      <c r="CD35" s="167"/>
    </row>
    <row r="36" spans="1:82">
      <c r="A36" s="175"/>
      <c r="B36" s="176"/>
      <c r="C36" s="228" t="s">
        <v>106</v>
      </c>
      <c r="D36" s="229"/>
      <c r="E36" s="178">
        <v>6.5</v>
      </c>
      <c r="F36" s="179"/>
      <c r="G36" s="180"/>
      <c r="H36" s="181"/>
      <c r="I36" s="182"/>
      <c r="J36" s="181"/>
      <c r="K36" s="182"/>
      <c r="M36" s="177" t="s">
        <v>106</v>
      </c>
      <c r="O36" s="177"/>
      <c r="Q36" s="167"/>
    </row>
    <row r="37" spans="1:82">
      <c r="A37" s="175"/>
      <c r="B37" s="176"/>
      <c r="C37" s="228" t="s">
        <v>107</v>
      </c>
      <c r="D37" s="229"/>
      <c r="E37" s="178">
        <v>8.2200000000000006</v>
      </c>
      <c r="F37" s="179"/>
      <c r="G37" s="180"/>
      <c r="H37" s="181"/>
      <c r="I37" s="182"/>
      <c r="J37" s="181"/>
      <c r="K37" s="182"/>
      <c r="M37" s="177" t="s">
        <v>107</v>
      </c>
      <c r="O37" s="177"/>
      <c r="Q37" s="167"/>
    </row>
    <row r="38" spans="1:82">
      <c r="A38" s="168">
        <v>10</v>
      </c>
      <c r="B38" s="169" t="s">
        <v>118</v>
      </c>
      <c r="C38" s="170" t="s">
        <v>119</v>
      </c>
      <c r="D38" s="171" t="s">
        <v>79</v>
      </c>
      <c r="E38" s="172">
        <v>2</v>
      </c>
      <c r="F38" s="172"/>
      <c r="G38" s="173">
        <f>E38*F38</f>
        <v>0</v>
      </c>
      <c r="H38" s="174">
        <v>0</v>
      </c>
      <c r="I38" s="174">
        <f>E38*H38</f>
        <v>0</v>
      </c>
      <c r="J38" s="174">
        <v>0</v>
      </c>
      <c r="K38" s="174">
        <f>E38*J38</f>
        <v>0</v>
      </c>
      <c r="Q38" s="167">
        <v>2</v>
      </c>
      <c r="AA38" s="144">
        <v>12</v>
      </c>
      <c r="AB38" s="144">
        <v>0</v>
      </c>
      <c r="AC38" s="144">
        <v>11</v>
      </c>
      <c r="BB38" s="144">
        <v>1</v>
      </c>
      <c r="BC38" s="144">
        <f>IF(BB38=1,G38,0)</f>
        <v>0</v>
      </c>
      <c r="BD38" s="144">
        <f>IF(BB38=2,G38,0)</f>
        <v>0</v>
      </c>
      <c r="BE38" s="144">
        <f>IF(BB38=3,G38,0)</f>
        <v>0</v>
      </c>
      <c r="BF38" s="144">
        <f>IF(BB38=4,G38,0)</f>
        <v>0</v>
      </c>
      <c r="BG38" s="144">
        <f>IF(BB38=5,G38,0)</f>
        <v>0</v>
      </c>
      <c r="CA38" s="144">
        <v>12</v>
      </c>
      <c r="CB38" s="144">
        <v>0</v>
      </c>
      <c r="CC38" s="167"/>
      <c r="CD38" s="167"/>
    </row>
    <row r="39" spans="1:82">
      <c r="A39" s="168">
        <v>11</v>
      </c>
      <c r="B39" s="169" t="s">
        <v>120</v>
      </c>
      <c r="C39" s="170" t="s">
        <v>121</v>
      </c>
      <c r="D39" s="171" t="s">
        <v>122</v>
      </c>
      <c r="E39" s="172">
        <v>10</v>
      </c>
      <c r="F39" s="172"/>
      <c r="G39" s="173">
        <f>E39*F39</f>
        <v>0</v>
      </c>
      <c r="H39" s="174">
        <v>0</v>
      </c>
      <c r="I39" s="174">
        <f>E39*H39</f>
        <v>0</v>
      </c>
      <c r="J39" s="174">
        <v>0</v>
      </c>
      <c r="K39" s="174">
        <f>E39*J39</f>
        <v>0</v>
      </c>
      <c r="Q39" s="167">
        <v>2</v>
      </c>
      <c r="AA39" s="144">
        <v>12</v>
      </c>
      <c r="AB39" s="144">
        <v>0</v>
      </c>
      <c r="AC39" s="144">
        <v>12</v>
      </c>
      <c r="BB39" s="144">
        <v>1</v>
      </c>
      <c r="BC39" s="144">
        <f>IF(BB39=1,G39,0)</f>
        <v>0</v>
      </c>
      <c r="BD39" s="144">
        <f>IF(BB39=2,G39,0)</f>
        <v>0</v>
      </c>
      <c r="BE39" s="144">
        <f>IF(BB39=3,G39,0)</f>
        <v>0</v>
      </c>
      <c r="BF39" s="144">
        <f>IF(BB39=4,G39,0)</f>
        <v>0</v>
      </c>
      <c r="BG39" s="144">
        <f>IF(BB39=5,G39,0)</f>
        <v>0</v>
      </c>
      <c r="CA39" s="144">
        <v>12</v>
      </c>
      <c r="CB39" s="144">
        <v>0</v>
      </c>
      <c r="CC39" s="167"/>
      <c r="CD39" s="167"/>
    </row>
    <row r="40" spans="1:82">
      <c r="A40" s="175"/>
      <c r="B40" s="176"/>
      <c r="C40" s="228" t="s">
        <v>123</v>
      </c>
      <c r="D40" s="229"/>
      <c r="E40" s="178">
        <v>10</v>
      </c>
      <c r="F40" s="179"/>
      <c r="G40" s="180"/>
      <c r="H40" s="181"/>
      <c r="I40" s="182"/>
      <c r="J40" s="181"/>
      <c r="K40" s="182"/>
      <c r="M40" s="177" t="s">
        <v>123</v>
      </c>
      <c r="O40" s="177"/>
      <c r="Q40" s="167"/>
    </row>
    <row r="41" spans="1:82">
      <c r="A41" s="183"/>
      <c r="B41" s="184" t="s">
        <v>80</v>
      </c>
      <c r="C41" s="185" t="str">
        <f>CONCATENATE(B34," ",C34)</f>
        <v>91 Doplňující práce na komunikaci</v>
      </c>
      <c r="D41" s="186"/>
      <c r="E41" s="187"/>
      <c r="F41" s="188"/>
      <c r="G41" s="189">
        <f>SUM(G34:G40)</f>
        <v>0</v>
      </c>
      <c r="H41" s="190"/>
      <c r="I41" s="191">
        <f>SUM(I34:I40)</f>
        <v>0</v>
      </c>
      <c r="J41" s="190"/>
      <c r="K41" s="191">
        <f>SUM(K34:K40)</f>
        <v>0</v>
      </c>
      <c r="Q41" s="167">
        <v>4</v>
      </c>
      <c r="BC41" s="192">
        <f>SUM(BC34:BC40)</f>
        <v>0</v>
      </c>
      <c r="BD41" s="192">
        <f>SUM(BD34:BD40)</f>
        <v>0</v>
      </c>
      <c r="BE41" s="192">
        <f>SUM(BE34:BE40)</f>
        <v>0</v>
      </c>
      <c r="BF41" s="192">
        <f>SUM(BF34:BF40)</f>
        <v>0</v>
      </c>
      <c r="BG41" s="192">
        <f>SUM(BG34:BG40)</f>
        <v>0</v>
      </c>
    </row>
    <row r="42" spans="1:82">
      <c r="A42" s="159" t="s">
        <v>76</v>
      </c>
      <c r="B42" s="160" t="s">
        <v>124</v>
      </c>
      <c r="C42" s="161" t="s">
        <v>125</v>
      </c>
      <c r="D42" s="162"/>
      <c r="E42" s="163"/>
      <c r="F42" s="163"/>
      <c r="G42" s="164"/>
      <c r="H42" s="165"/>
      <c r="I42" s="166"/>
      <c r="J42" s="165"/>
      <c r="K42" s="166"/>
      <c r="Q42" s="167">
        <v>1</v>
      </c>
    </row>
    <row r="43" spans="1:82">
      <c r="A43" s="168">
        <v>12</v>
      </c>
      <c r="B43" s="169" t="s">
        <v>126</v>
      </c>
      <c r="C43" s="170" t="s">
        <v>127</v>
      </c>
      <c r="D43" s="171" t="s">
        <v>88</v>
      </c>
      <c r="E43" s="172">
        <v>1554.3</v>
      </c>
      <c r="F43" s="172"/>
      <c r="G43" s="173">
        <f>E43*F43</f>
        <v>0</v>
      </c>
      <c r="H43" s="174">
        <v>0</v>
      </c>
      <c r="I43" s="174">
        <f>E43*H43</f>
        <v>0</v>
      </c>
      <c r="J43" s="174">
        <v>0</v>
      </c>
      <c r="K43" s="174">
        <f>E43*J43</f>
        <v>0</v>
      </c>
      <c r="Q43" s="167">
        <v>2</v>
      </c>
      <c r="AA43" s="144">
        <v>1</v>
      </c>
      <c r="AB43" s="144">
        <v>1</v>
      </c>
      <c r="AC43" s="144">
        <v>1</v>
      </c>
      <c r="BB43" s="144">
        <v>1</v>
      </c>
      <c r="BC43" s="144">
        <f>IF(BB43=1,G43,0)</f>
        <v>0</v>
      </c>
      <c r="BD43" s="144">
        <f>IF(BB43=2,G43,0)</f>
        <v>0</v>
      </c>
      <c r="BE43" s="144">
        <f>IF(BB43=3,G43,0)</f>
        <v>0</v>
      </c>
      <c r="BF43" s="144">
        <f>IF(BB43=4,G43,0)</f>
        <v>0</v>
      </c>
      <c r="BG43" s="144">
        <f>IF(BB43=5,G43,0)</f>
        <v>0</v>
      </c>
      <c r="CA43" s="144">
        <v>1</v>
      </c>
      <c r="CB43" s="144">
        <v>1</v>
      </c>
      <c r="CC43" s="167"/>
      <c r="CD43" s="167"/>
    </row>
    <row r="44" spans="1:82">
      <c r="A44" s="175"/>
      <c r="B44" s="176"/>
      <c r="C44" s="228" t="s">
        <v>97</v>
      </c>
      <c r="D44" s="229"/>
      <c r="E44" s="178">
        <v>32.799999999999997</v>
      </c>
      <c r="F44" s="179"/>
      <c r="G44" s="180"/>
      <c r="H44" s="181"/>
      <c r="I44" s="182"/>
      <c r="J44" s="181"/>
      <c r="K44" s="182"/>
      <c r="M44" s="177" t="s">
        <v>97</v>
      </c>
      <c r="O44" s="177"/>
      <c r="Q44" s="167"/>
    </row>
    <row r="45" spans="1:82">
      <c r="A45" s="175"/>
      <c r="B45" s="176"/>
      <c r="C45" s="228" t="s">
        <v>98</v>
      </c>
      <c r="D45" s="229"/>
      <c r="E45" s="178">
        <v>41.4</v>
      </c>
      <c r="F45" s="179"/>
      <c r="G45" s="180"/>
      <c r="H45" s="181"/>
      <c r="I45" s="182"/>
      <c r="J45" s="181"/>
      <c r="K45" s="182"/>
      <c r="M45" s="177" t="s">
        <v>98</v>
      </c>
      <c r="O45" s="177"/>
      <c r="Q45" s="167"/>
    </row>
    <row r="46" spans="1:82">
      <c r="A46" s="175"/>
      <c r="B46" s="176"/>
      <c r="C46" s="228" t="s">
        <v>128</v>
      </c>
      <c r="D46" s="229"/>
      <c r="E46" s="178">
        <v>1450.8</v>
      </c>
      <c r="F46" s="179"/>
      <c r="G46" s="180"/>
      <c r="H46" s="181"/>
      <c r="I46" s="182"/>
      <c r="J46" s="181"/>
      <c r="K46" s="182"/>
      <c r="M46" s="177" t="s">
        <v>128</v>
      </c>
      <c r="O46" s="177"/>
      <c r="Q46" s="167"/>
    </row>
    <row r="47" spans="1:82">
      <c r="A47" s="175"/>
      <c r="B47" s="176"/>
      <c r="C47" s="228" t="s">
        <v>100</v>
      </c>
      <c r="D47" s="229"/>
      <c r="E47" s="178">
        <v>29.3</v>
      </c>
      <c r="F47" s="179"/>
      <c r="G47" s="180"/>
      <c r="H47" s="181"/>
      <c r="I47" s="182"/>
      <c r="J47" s="181"/>
      <c r="K47" s="182"/>
      <c r="M47" s="177" t="s">
        <v>100</v>
      </c>
      <c r="O47" s="177"/>
      <c r="Q47" s="167"/>
    </row>
    <row r="48" spans="1:82">
      <c r="A48" s="183"/>
      <c r="B48" s="184" t="s">
        <v>80</v>
      </c>
      <c r="C48" s="185" t="str">
        <f>CONCATENATE(B42," ",C42)</f>
        <v>93 Dokončovací práce inženýrských staveb</v>
      </c>
      <c r="D48" s="186"/>
      <c r="E48" s="187"/>
      <c r="F48" s="188"/>
      <c r="G48" s="189">
        <f>SUM(G42:G47)</f>
        <v>0</v>
      </c>
      <c r="H48" s="190"/>
      <c r="I48" s="191">
        <f>SUM(I42:I47)</f>
        <v>0</v>
      </c>
      <c r="J48" s="190"/>
      <c r="K48" s="191">
        <f>SUM(K42:K47)</f>
        <v>0</v>
      </c>
      <c r="Q48" s="167">
        <v>4</v>
      </c>
      <c r="BC48" s="192">
        <f>SUM(BC42:BC47)</f>
        <v>0</v>
      </c>
      <c r="BD48" s="192">
        <f>SUM(BD42:BD47)</f>
        <v>0</v>
      </c>
      <c r="BE48" s="192">
        <f>SUM(BE42:BE47)</f>
        <v>0</v>
      </c>
      <c r="BF48" s="192">
        <f>SUM(BF42:BF47)</f>
        <v>0</v>
      </c>
      <c r="BG48" s="192">
        <f>SUM(BG42:BG47)</f>
        <v>0</v>
      </c>
    </row>
    <row r="49" spans="1:82">
      <c r="A49" s="159" t="s">
        <v>76</v>
      </c>
      <c r="B49" s="160" t="s">
        <v>129</v>
      </c>
      <c r="C49" s="161" t="s">
        <v>130</v>
      </c>
      <c r="D49" s="162"/>
      <c r="E49" s="163"/>
      <c r="F49" s="163"/>
      <c r="G49" s="164"/>
      <c r="H49" s="165"/>
      <c r="I49" s="166"/>
      <c r="J49" s="165"/>
      <c r="K49" s="166"/>
      <c r="Q49" s="167">
        <v>1</v>
      </c>
    </row>
    <row r="50" spans="1:82">
      <c r="A50" s="168">
        <v>13</v>
      </c>
      <c r="B50" s="169" t="s">
        <v>131</v>
      </c>
      <c r="C50" s="170" t="s">
        <v>132</v>
      </c>
      <c r="D50" s="171" t="s">
        <v>133</v>
      </c>
      <c r="E50" s="172">
        <v>272.45545099999998</v>
      </c>
      <c r="F50" s="172"/>
      <c r="G50" s="173">
        <f>E50*F50</f>
        <v>0</v>
      </c>
      <c r="H50" s="174">
        <v>0</v>
      </c>
      <c r="I50" s="174">
        <f>E50*H50</f>
        <v>0</v>
      </c>
      <c r="J50" s="174">
        <v>0</v>
      </c>
      <c r="K50" s="174">
        <f>E50*J50</f>
        <v>0</v>
      </c>
      <c r="Q50" s="167">
        <v>2</v>
      </c>
      <c r="AA50" s="144">
        <v>7</v>
      </c>
      <c r="AB50" s="144">
        <v>1</v>
      </c>
      <c r="AC50" s="144">
        <v>2</v>
      </c>
      <c r="BB50" s="144">
        <v>1</v>
      </c>
      <c r="BC50" s="144">
        <f>IF(BB50=1,G50,0)</f>
        <v>0</v>
      </c>
      <c r="BD50" s="144">
        <f>IF(BB50=2,G50,0)</f>
        <v>0</v>
      </c>
      <c r="BE50" s="144">
        <f>IF(BB50=3,G50,0)</f>
        <v>0</v>
      </c>
      <c r="BF50" s="144">
        <f>IF(BB50=4,G50,0)</f>
        <v>0</v>
      </c>
      <c r="BG50" s="144">
        <f>IF(BB50=5,G50,0)</f>
        <v>0</v>
      </c>
      <c r="CA50" s="144">
        <v>7</v>
      </c>
      <c r="CB50" s="144">
        <v>1</v>
      </c>
      <c r="CC50" s="167"/>
      <c r="CD50" s="167"/>
    </row>
    <row r="51" spans="1:82">
      <c r="A51" s="183"/>
      <c r="B51" s="184" t="s">
        <v>80</v>
      </c>
      <c r="C51" s="185" t="str">
        <f>CONCATENATE(B49," ",C49)</f>
        <v>99 Staveništní přesun hmot</v>
      </c>
      <c r="D51" s="186"/>
      <c r="E51" s="187"/>
      <c r="F51" s="188"/>
      <c r="G51" s="189">
        <f>SUM(G49:G50)</f>
        <v>0</v>
      </c>
      <c r="H51" s="190"/>
      <c r="I51" s="191">
        <f>SUM(I49:I50)</f>
        <v>0</v>
      </c>
      <c r="J51" s="190"/>
      <c r="K51" s="191">
        <f>SUM(K49:K50)</f>
        <v>0</v>
      </c>
      <c r="Q51" s="167">
        <v>4</v>
      </c>
      <c r="BC51" s="192">
        <f>SUM(BC49:BC50)</f>
        <v>0</v>
      </c>
      <c r="BD51" s="192">
        <f>SUM(BD49:BD50)</f>
        <v>0</v>
      </c>
      <c r="BE51" s="192">
        <f>SUM(BE49:BE50)</f>
        <v>0</v>
      </c>
      <c r="BF51" s="192">
        <f>SUM(BF49:BF50)</f>
        <v>0</v>
      </c>
      <c r="BG51" s="192">
        <f>SUM(BG49:BG50)</f>
        <v>0</v>
      </c>
    </row>
    <row r="52" spans="1:82">
      <c r="A52" s="159" t="s">
        <v>76</v>
      </c>
      <c r="B52" s="160" t="s">
        <v>134</v>
      </c>
      <c r="C52" s="161" t="s">
        <v>135</v>
      </c>
      <c r="D52" s="162"/>
      <c r="E52" s="163"/>
      <c r="F52" s="163"/>
      <c r="G52" s="164"/>
      <c r="H52" s="165"/>
      <c r="I52" s="166"/>
      <c r="J52" s="165"/>
      <c r="K52" s="166"/>
      <c r="Q52" s="167">
        <v>1</v>
      </c>
    </row>
    <row r="53" spans="1:82">
      <c r="A53" s="168">
        <v>14</v>
      </c>
      <c r="B53" s="169" t="s">
        <v>136</v>
      </c>
      <c r="C53" s="170" t="s">
        <v>137</v>
      </c>
      <c r="D53" s="171" t="s">
        <v>133</v>
      </c>
      <c r="E53" s="172">
        <v>2.6711999999999998</v>
      </c>
      <c r="F53" s="172"/>
      <c r="G53" s="173">
        <f>E53*F53</f>
        <v>0</v>
      </c>
      <c r="H53" s="174">
        <v>0</v>
      </c>
      <c r="I53" s="174">
        <f>E53*H53</f>
        <v>0</v>
      </c>
      <c r="J53" s="174">
        <v>0</v>
      </c>
      <c r="K53" s="174">
        <f>E53*J53</f>
        <v>0</v>
      </c>
      <c r="Q53" s="167">
        <v>2</v>
      </c>
      <c r="AA53" s="144">
        <v>8</v>
      </c>
      <c r="AB53" s="144">
        <v>0</v>
      </c>
      <c r="AC53" s="144">
        <v>3</v>
      </c>
      <c r="BB53" s="144">
        <v>1</v>
      </c>
      <c r="BC53" s="144">
        <f>IF(BB53=1,G53,0)</f>
        <v>0</v>
      </c>
      <c r="BD53" s="144">
        <f>IF(BB53=2,G53,0)</f>
        <v>0</v>
      </c>
      <c r="BE53" s="144">
        <f>IF(BB53=3,G53,0)</f>
        <v>0</v>
      </c>
      <c r="BF53" s="144">
        <f>IF(BB53=4,G53,0)</f>
        <v>0</v>
      </c>
      <c r="BG53" s="144">
        <f>IF(BB53=5,G53,0)</f>
        <v>0</v>
      </c>
      <c r="CA53" s="144">
        <v>8</v>
      </c>
      <c r="CB53" s="144">
        <v>0</v>
      </c>
      <c r="CC53" s="167"/>
      <c r="CD53" s="167"/>
    </row>
    <row r="54" spans="1:82" ht="35.25" customHeight="1">
      <c r="A54" s="168">
        <v>15</v>
      </c>
      <c r="B54" s="169" t="s">
        <v>138</v>
      </c>
      <c r="C54" s="170" t="s">
        <v>147</v>
      </c>
      <c r="D54" s="171" t="s">
        <v>133</v>
      </c>
      <c r="E54" s="172">
        <v>10.684799999999999</v>
      </c>
      <c r="F54" s="172"/>
      <c r="G54" s="173">
        <f>E54*F54</f>
        <v>0</v>
      </c>
      <c r="H54" s="174">
        <v>0</v>
      </c>
      <c r="I54" s="174">
        <f>E54*H54</f>
        <v>0</v>
      </c>
      <c r="J54" s="174">
        <v>0</v>
      </c>
      <c r="K54" s="174">
        <f>E54*J54</f>
        <v>0</v>
      </c>
      <c r="Q54" s="167">
        <v>2</v>
      </c>
      <c r="AA54" s="144">
        <v>8</v>
      </c>
      <c r="AB54" s="144">
        <v>0</v>
      </c>
      <c r="AC54" s="144">
        <v>3</v>
      </c>
      <c r="BB54" s="144">
        <v>1</v>
      </c>
      <c r="BC54" s="144">
        <f>IF(BB54=1,G54,0)</f>
        <v>0</v>
      </c>
      <c r="BD54" s="144">
        <f>IF(BB54=2,G54,0)</f>
        <v>0</v>
      </c>
      <c r="BE54" s="144">
        <f>IF(BB54=3,G54,0)</f>
        <v>0</v>
      </c>
      <c r="BF54" s="144">
        <f>IF(BB54=4,G54,0)</f>
        <v>0</v>
      </c>
      <c r="BG54" s="144">
        <f>IF(BB54=5,G54,0)</f>
        <v>0</v>
      </c>
      <c r="CA54" s="144">
        <v>8</v>
      </c>
      <c r="CB54" s="144">
        <v>0</v>
      </c>
      <c r="CC54" s="167"/>
      <c r="CD54" s="167"/>
    </row>
    <row r="55" spans="1:82">
      <c r="A55" s="183"/>
      <c r="B55" s="184" t="s">
        <v>80</v>
      </c>
      <c r="C55" s="185" t="str">
        <f>CONCATENATE(B52," ",C52)</f>
        <v>D96 Přesuny suti a vybouraných hmot</v>
      </c>
      <c r="D55" s="186"/>
      <c r="E55" s="187"/>
      <c r="F55" s="188"/>
      <c r="G55" s="189">
        <f>SUM(G52:G54)</f>
        <v>0</v>
      </c>
      <c r="H55" s="190"/>
      <c r="I55" s="191">
        <f>SUM(I52:I54)</f>
        <v>0</v>
      </c>
      <c r="J55" s="190"/>
      <c r="K55" s="191">
        <f>SUM(K52:K54)</f>
        <v>0</v>
      </c>
      <c r="Q55" s="167">
        <v>4</v>
      </c>
      <c r="BC55" s="192">
        <f>SUM(BC52:BC54)</f>
        <v>0</v>
      </c>
      <c r="BD55" s="192">
        <f>SUM(BD52:BD54)</f>
        <v>0</v>
      </c>
      <c r="BE55" s="192">
        <f>SUM(BE52:BE54)</f>
        <v>0</v>
      </c>
      <c r="BF55" s="192">
        <f>SUM(BF52:BF54)</f>
        <v>0</v>
      </c>
      <c r="BG55" s="192">
        <f>SUM(BG52:BG54)</f>
        <v>0</v>
      </c>
    </row>
    <row r="56" spans="1:82">
      <c r="E56" s="144"/>
    </row>
    <row r="57" spans="1:82">
      <c r="E57" s="144"/>
    </row>
    <row r="58" spans="1:82">
      <c r="E58" s="144"/>
    </row>
    <row r="59" spans="1:82">
      <c r="E59" s="144"/>
    </row>
    <row r="60" spans="1:82">
      <c r="E60" s="144"/>
    </row>
    <row r="61" spans="1:82">
      <c r="E61" s="144"/>
    </row>
    <row r="62" spans="1:82">
      <c r="E62" s="144"/>
    </row>
    <row r="63" spans="1:82">
      <c r="E63" s="144"/>
    </row>
    <row r="64" spans="1:82">
      <c r="E64" s="144"/>
    </row>
    <row r="65" spans="1:7">
      <c r="E65" s="144"/>
    </row>
    <row r="66" spans="1:7">
      <c r="E66" s="144"/>
    </row>
    <row r="67" spans="1:7">
      <c r="E67" s="144"/>
    </row>
    <row r="68" spans="1:7">
      <c r="E68" s="144"/>
    </row>
    <row r="69" spans="1:7">
      <c r="E69" s="144"/>
    </row>
    <row r="70" spans="1:7">
      <c r="E70" s="144"/>
    </row>
    <row r="71" spans="1:7">
      <c r="E71" s="144"/>
    </row>
    <row r="72" spans="1:7">
      <c r="E72" s="144"/>
    </row>
    <row r="73" spans="1:7">
      <c r="E73" s="144"/>
    </row>
    <row r="74" spans="1:7">
      <c r="E74" s="144"/>
    </row>
    <row r="75" spans="1:7">
      <c r="E75" s="144"/>
    </row>
    <row r="76" spans="1:7">
      <c r="E76" s="144"/>
    </row>
    <row r="77" spans="1:7">
      <c r="E77" s="144"/>
    </row>
    <row r="78" spans="1:7">
      <c r="E78" s="144"/>
    </row>
    <row r="79" spans="1:7">
      <c r="A79" s="181"/>
      <c r="B79" s="181"/>
      <c r="C79" s="181"/>
      <c r="D79" s="181"/>
      <c r="E79" s="181"/>
      <c r="F79" s="181"/>
      <c r="G79" s="181"/>
    </row>
    <row r="80" spans="1:7">
      <c r="A80" s="181"/>
      <c r="B80" s="181"/>
      <c r="C80" s="181"/>
      <c r="D80" s="181"/>
      <c r="E80" s="181"/>
      <c r="F80" s="181"/>
      <c r="G80" s="181"/>
    </row>
    <row r="81" spans="1:7">
      <c r="A81" s="181"/>
      <c r="B81" s="181"/>
      <c r="C81" s="181"/>
      <c r="D81" s="181"/>
      <c r="E81" s="181"/>
      <c r="F81" s="181"/>
      <c r="G81" s="181"/>
    </row>
    <row r="82" spans="1:7">
      <c r="A82" s="181"/>
      <c r="B82" s="181"/>
      <c r="C82" s="181"/>
      <c r="D82" s="181"/>
      <c r="E82" s="181"/>
      <c r="F82" s="181"/>
      <c r="G82" s="181"/>
    </row>
    <row r="83" spans="1:7">
      <c r="E83" s="144"/>
    </row>
    <row r="84" spans="1:7">
      <c r="E84" s="144"/>
    </row>
    <row r="85" spans="1:7">
      <c r="E85" s="144"/>
    </row>
    <row r="86" spans="1:7">
      <c r="E86" s="144"/>
    </row>
    <row r="87" spans="1:7">
      <c r="E87" s="144"/>
    </row>
    <row r="88" spans="1:7">
      <c r="E88" s="144"/>
    </row>
    <row r="89" spans="1:7">
      <c r="E89" s="144"/>
    </row>
    <row r="90" spans="1:7">
      <c r="E90" s="144"/>
    </row>
    <row r="91" spans="1:7">
      <c r="E91" s="144"/>
    </row>
    <row r="92" spans="1:7">
      <c r="E92" s="144"/>
    </row>
    <row r="93" spans="1:7">
      <c r="E93" s="144"/>
    </row>
    <row r="94" spans="1:7">
      <c r="E94" s="144"/>
    </row>
    <row r="95" spans="1:7">
      <c r="E95" s="144"/>
    </row>
    <row r="96" spans="1:7">
      <c r="E96" s="144"/>
    </row>
    <row r="97" spans="5:5">
      <c r="E97" s="144"/>
    </row>
    <row r="98" spans="5:5">
      <c r="E98" s="144"/>
    </row>
    <row r="99" spans="5:5">
      <c r="E99" s="144"/>
    </row>
    <row r="100" spans="5:5">
      <c r="E100" s="144"/>
    </row>
    <row r="101" spans="5:5">
      <c r="E101" s="144"/>
    </row>
    <row r="102" spans="5:5">
      <c r="E102" s="144"/>
    </row>
    <row r="103" spans="5:5">
      <c r="E103" s="144"/>
    </row>
    <row r="104" spans="5:5">
      <c r="E104" s="144"/>
    </row>
    <row r="105" spans="5:5">
      <c r="E105" s="144"/>
    </row>
    <row r="106" spans="5:5">
      <c r="E106" s="144"/>
    </row>
    <row r="107" spans="5:5">
      <c r="E107" s="144"/>
    </row>
    <row r="108" spans="5:5">
      <c r="E108" s="144"/>
    </row>
    <row r="109" spans="5:5">
      <c r="E109" s="144"/>
    </row>
    <row r="110" spans="5:5">
      <c r="E110" s="144"/>
    </row>
    <row r="111" spans="5:5">
      <c r="E111" s="144"/>
    </row>
    <row r="112" spans="5:5">
      <c r="E112" s="144"/>
    </row>
    <row r="113" spans="1:7">
      <c r="E113" s="144"/>
    </row>
    <row r="114" spans="1:7">
      <c r="A114" s="193"/>
      <c r="B114" s="193"/>
    </row>
    <row r="115" spans="1:7">
      <c r="A115" s="181"/>
      <c r="B115" s="181"/>
      <c r="C115" s="194"/>
      <c r="D115" s="194"/>
      <c r="E115" s="195"/>
      <c r="F115" s="194"/>
      <c r="G115" s="196"/>
    </row>
    <row r="116" spans="1:7">
      <c r="A116" s="197"/>
      <c r="B116" s="197"/>
      <c r="C116" s="181"/>
      <c r="D116" s="181"/>
      <c r="E116" s="198"/>
      <c r="F116" s="181"/>
      <c r="G116" s="181"/>
    </row>
    <row r="117" spans="1:7">
      <c r="A117" s="181"/>
      <c r="B117" s="181"/>
      <c r="C117" s="181"/>
      <c r="D117" s="181"/>
      <c r="E117" s="198"/>
      <c r="F117" s="181"/>
      <c r="G117" s="181"/>
    </row>
    <row r="118" spans="1:7">
      <c r="A118" s="181"/>
      <c r="B118" s="181"/>
      <c r="C118" s="181"/>
      <c r="D118" s="181"/>
      <c r="E118" s="198"/>
      <c r="F118" s="181"/>
      <c r="G118" s="181"/>
    </row>
    <row r="119" spans="1:7">
      <c r="A119" s="181"/>
      <c r="B119" s="181"/>
      <c r="C119" s="181"/>
      <c r="D119" s="181"/>
      <c r="E119" s="198"/>
      <c r="F119" s="181"/>
      <c r="G119" s="181"/>
    </row>
    <row r="120" spans="1:7">
      <c r="A120" s="181"/>
      <c r="B120" s="181"/>
      <c r="C120" s="181"/>
      <c r="D120" s="181"/>
      <c r="E120" s="198"/>
      <c r="F120" s="181"/>
      <c r="G120" s="181"/>
    </row>
    <row r="121" spans="1:7">
      <c r="A121" s="181"/>
      <c r="B121" s="181"/>
      <c r="C121" s="181"/>
      <c r="D121" s="181"/>
      <c r="E121" s="198"/>
      <c r="F121" s="181"/>
      <c r="G121" s="181"/>
    </row>
    <row r="122" spans="1:7">
      <c r="A122" s="181"/>
      <c r="B122" s="181"/>
      <c r="C122" s="181"/>
      <c r="D122" s="181"/>
      <c r="E122" s="198"/>
      <c r="F122" s="181"/>
      <c r="G122" s="181"/>
    </row>
    <row r="123" spans="1:7">
      <c r="A123" s="181"/>
      <c r="B123" s="181"/>
      <c r="C123" s="181"/>
      <c r="D123" s="181"/>
      <c r="E123" s="198"/>
      <c r="F123" s="181"/>
      <c r="G123" s="181"/>
    </row>
    <row r="124" spans="1:7">
      <c r="A124" s="181"/>
      <c r="B124" s="181"/>
      <c r="C124" s="181"/>
      <c r="D124" s="181"/>
      <c r="E124" s="198"/>
      <c r="F124" s="181"/>
      <c r="G124" s="181"/>
    </row>
    <row r="125" spans="1:7">
      <c r="A125" s="181"/>
      <c r="B125" s="181"/>
      <c r="C125" s="181"/>
      <c r="D125" s="181"/>
      <c r="E125" s="198"/>
      <c r="F125" s="181"/>
      <c r="G125" s="181"/>
    </row>
    <row r="126" spans="1:7">
      <c r="A126" s="181"/>
      <c r="B126" s="181"/>
      <c r="C126" s="181"/>
      <c r="D126" s="181"/>
      <c r="E126" s="198"/>
      <c r="F126" s="181"/>
      <c r="G126" s="181"/>
    </row>
    <row r="127" spans="1:7">
      <c r="A127" s="181"/>
      <c r="B127" s="181"/>
      <c r="C127" s="181"/>
      <c r="D127" s="181"/>
      <c r="E127" s="198"/>
      <c r="F127" s="181"/>
      <c r="G127" s="181"/>
    </row>
    <row r="128" spans="1:7">
      <c r="A128" s="181"/>
      <c r="B128" s="181"/>
      <c r="C128" s="181"/>
      <c r="D128" s="181"/>
      <c r="E128" s="198"/>
      <c r="F128" s="181"/>
      <c r="G128" s="181"/>
    </row>
  </sheetData>
  <mergeCells count="25">
    <mergeCell ref="C44:D44"/>
    <mergeCell ref="C45:D45"/>
    <mergeCell ref="C27:D27"/>
    <mergeCell ref="C46:D46"/>
    <mergeCell ref="C47:D47"/>
    <mergeCell ref="C28:D28"/>
    <mergeCell ref="C29:D29"/>
    <mergeCell ref="C36:D36"/>
    <mergeCell ref="C37:D37"/>
    <mergeCell ref="C40:D40"/>
    <mergeCell ref="A1:G1"/>
    <mergeCell ref="A3:B3"/>
    <mergeCell ref="A4:B4"/>
    <mergeCell ref="E4:G4"/>
    <mergeCell ref="C25:D25"/>
    <mergeCell ref="C17:D17"/>
    <mergeCell ref="C9:D9"/>
    <mergeCell ref="C10:D10"/>
    <mergeCell ref="C14:D14"/>
    <mergeCell ref="C16:D16"/>
    <mergeCell ref="C18:D18"/>
    <mergeCell ref="C19:D19"/>
    <mergeCell ref="C21:D21"/>
    <mergeCell ref="C22:D22"/>
    <mergeCell ref="C23:D23"/>
  </mergeCells>
  <phoneticPr fontId="0" type="noConversion"/>
  <printOptions gridLinesSet="0"/>
  <pageMargins left="0.59055118110236227" right="0.39370078740157483" top="0.59055118110236227" bottom="0.59055118110236227" header="0.19685039370078741" footer="0.19685039370078741"/>
  <pageSetup paperSize="9" orientation="landscape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SloupecCH</vt:lpstr>
      <vt:lpstr>SloupecJC</vt:lpstr>
      <vt:lpstr>SloupecJH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Jaroslava Konečná</dc:creator>
  <cp:lastModifiedBy>tyc.jaroslav</cp:lastModifiedBy>
  <cp:lastPrinted>2014-09-23T10:25:42Z</cp:lastPrinted>
  <dcterms:created xsi:type="dcterms:W3CDTF">2014-05-21T16:44:08Z</dcterms:created>
  <dcterms:modified xsi:type="dcterms:W3CDTF">2014-09-23T11:17:37Z</dcterms:modified>
</cp:coreProperties>
</file>